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\\192.168.0.47\Publico\2026\CONCORRÊNCIA\CONCORRÊNCIA 008.2026 - CERCAMENTO ATERRO\"/>
    </mc:Choice>
  </mc:AlternateContent>
  <xr:revisionPtr revIDLastSave="0" documentId="8_{113D7283-F171-4FA6-84DE-61A30F7A5A86}" xr6:coauthVersionLast="47" xr6:coauthVersionMax="47" xr10:uidLastSave="{00000000-0000-0000-0000-000000000000}"/>
  <bookViews>
    <workbookView xWindow="-108" yWindow="-108" windowWidth="23256" windowHeight="12456" activeTab="1" xr2:uid="{C253B7C4-8C89-499A-8E70-96148FAF0BEF}"/>
  </bookViews>
  <sheets>
    <sheet name="BDI" sheetId="3" r:id="rId1"/>
    <sheet name="Planilha de Custos e Medição" sheetId="6" r:id="rId2"/>
    <sheet name="Cronograma" sheetId="9" r:id="rId3"/>
  </sheets>
  <definedNames>
    <definedName name="_xlnm.Print_Titles" localSheetId="1">'Planilha de Custos e Medição'!$1:$9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" i="9" l="1"/>
  <c r="D15" i="9"/>
  <c r="D16" i="9"/>
  <c r="D17" i="9"/>
  <c r="D18" i="9"/>
  <c r="D19" i="9"/>
  <c r="D20" i="9"/>
  <c r="D21" i="9"/>
  <c r="D22" i="9"/>
  <c r="D23" i="9"/>
  <c r="K22" i="9"/>
  <c r="L22" i="9" s="1"/>
  <c r="K23" i="9"/>
  <c r="I22" i="9"/>
  <c r="I23" i="9"/>
  <c r="J23" i="9" s="1"/>
  <c r="J13" i="9"/>
  <c r="L23" i="9"/>
  <c r="B34" i="9"/>
  <c r="C14" i="9"/>
  <c r="C15" i="9"/>
  <c r="C16" i="9"/>
  <c r="C17" i="9"/>
  <c r="C18" i="9"/>
  <c r="C19" i="9"/>
  <c r="C20" i="9"/>
  <c r="C21" i="9"/>
  <c r="C13" i="9"/>
  <c r="B14" i="9"/>
  <c r="B15" i="9"/>
  <c r="B16" i="9"/>
  <c r="B17" i="9"/>
  <c r="B18" i="9"/>
  <c r="B19" i="9"/>
  <c r="B20" i="9"/>
  <c r="B21" i="9"/>
  <c r="B22" i="9"/>
  <c r="B23" i="9"/>
  <c r="B13" i="9"/>
  <c r="A20" i="9"/>
  <c r="A21" i="9"/>
  <c r="A14" i="9"/>
  <c r="A15" i="9"/>
  <c r="A16" i="9"/>
  <c r="A17" i="9"/>
  <c r="A18" i="9"/>
  <c r="A19" i="9"/>
  <c r="A13" i="9"/>
  <c r="H23" i="9"/>
  <c r="F23" i="9"/>
  <c r="J22" i="9"/>
  <c r="H22" i="9"/>
  <c r="F22" i="9"/>
  <c r="H19" i="9"/>
  <c r="F13" i="9"/>
  <c r="L13" i="9" l="1"/>
  <c r="G25" i="9"/>
  <c r="J21" i="9"/>
  <c r="I25" i="9"/>
  <c r="H13" i="9"/>
  <c r="E25" i="9"/>
  <c r="E26" i="9" s="1"/>
  <c r="F14" i="9"/>
  <c r="H18" i="9"/>
  <c r="F18" i="9"/>
  <c r="F19" i="9"/>
  <c r="J19" i="9"/>
  <c r="H20" i="9"/>
  <c r="J20" i="9"/>
  <c r="F16" i="9"/>
  <c r="H17" i="9"/>
  <c r="C25" i="9"/>
  <c r="F17" i="9"/>
  <c r="F15" i="9"/>
  <c r="H16" i="9"/>
  <c r="J17" i="9"/>
  <c r="H15" i="9"/>
  <c r="J16" i="9"/>
  <c r="F21" i="9"/>
  <c r="F20" i="9"/>
  <c r="H21" i="9"/>
  <c r="G26" i="9" l="1"/>
  <c r="I26" i="9" s="1"/>
  <c r="D13" i="9"/>
  <c r="C26" i="9"/>
  <c r="F25" i="9"/>
  <c r="J25" i="9"/>
  <c r="F26" i="9"/>
  <c r="H25" i="9"/>
  <c r="H26" i="9" l="1"/>
  <c r="J26" i="9" s="1"/>
  <c r="M30" i="3" l="1"/>
  <c r="H5" i="6" s="1"/>
  <c r="H13" i="6" l="1"/>
  <c r="H17" i="6"/>
  <c r="H20" i="6"/>
  <c r="H19" i="6"/>
  <c r="H18" i="6"/>
  <c r="H16" i="6"/>
  <c r="H15" i="6"/>
  <c r="H14" i="6"/>
  <c r="H12" i="6"/>
  <c r="K13" i="6" l="1"/>
  <c r="K14" i="6"/>
  <c r="K15" i="6"/>
  <c r="K16" i="6"/>
  <c r="A35" i="6" l="1"/>
  <c r="A36" i="6"/>
  <c r="I15" i="6" l="1"/>
  <c r="L15" i="6"/>
  <c r="I13" i="6"/>
  <c r="L13" i="6"/>
  <c r="I16" i="6"/>
  <c r="L16" i="6"/>
  <c r="M16" i="6" s="1"/>
  <c r="L14" i="6"/>
  <c r="I14" i="6"/>
  <c r="M14" i="6" l="1"/>
  <c r="M13" i="6"/>
  <c r="M15" i="6"/>
  <c r="K18" i="6" l="1"/>
  <c r="K19" i="6"/>
  <c r="K20" i="6"/>
  <c r="K17" i="6"/>
  <c r="C7" i="6" l="1"/>
  <c r="H7" i="6" l="1"/>
  <c r="K12" i="6" l="1"/>
  <c r="D47" i="3"/>
  <c r="B33" i="6" l="1"/>
  <c r="L12" i="6" l="1"/>
  <c r="L20" i="6" l="1"/>
  <c r="I20" i="6"/>
  <c r="I19" i="6"/>
  <c r="L19" i="6"/>
  <c r="L17" i="6"/>
  <c r="I17" i="6"/>
  <c r="I18" i="6"/>
  <c r="L18" i="6"/>
  <c r="I12" i="6"/>
  <c r="I21" i="6" l="1"/>
  <c r="L23" i="6"/>
  <c r="M19" i="6"/>
  <c r="M17" i="6"/>
  <c r="M18" i="6"/>
  <c r="M20" i="6"/>
  <c r="M12" i="6"/>
  <c r="B1" i="3"/>
  <c r="I23" i="6" l="1"/>
  <c r="B7" i="6" s="1"/>
  <c r="M23" i="6"/>
  <c r="C28" i="6" s="1"/>
  <c r="C30" i="6" l="1"/>
  <c r="C29" i="6"/>
  <c r="L21" i="9"/>
  <c r="K25" i="9"/>
  <c r="L25" i="9" s="1"/>
  <c r="L26" i="9" s="1"/>
  <c r="C29" i="9" s="1"/>
  <c r="C32" i="9" s="1"/>
  <c r="K26" i="9" l="1"/>
  <c r="C28" i="9" s="1"/>
  <c r="C31" i="9" s="1"/>
</calcChain>
</file>

<file path=xl/sharedStrings.xml><?xml version="1.0" encoding="utf-8"?>
<sst xmlns="http://schemas.openxmlformats.org/spreadsheetml/2006/main" count="168" uniqueCount="119">
  <si>
    <t>PREFEITURA MUNICIPAL DE ALPINÓPOLIS</t>
  </si>
  <si>
    <t>Obra:</t>
  </si>
  <si>
    <t>Modalidade:</t>
  </si>
  <si>
    <t>Local:</t>
  </si>
  <si>
    <t>Data de Emissão:</t>
  </si>
  <si>
    <t>Contratada:</t>
  </si>
  <si>
    <t>Boletim de Medição 01</t>
  </si>
  <si>
    <t>Quantidade</t>
  </si>
  <si>
    <t>Financeiro</t>
  </si>
  <si>
    <t>ITEM</t>
  </si>
  <si>
    <t>CÓDIGO</t>
  </si>
  <si>
    <t>FONTE</t>
  </si>
  <si>
    <t>DESCRIÇÃO DOS SERVIÇOS</t>
  </si>
  <si>
    <t>UN.</t>
  </si>
  <si>
    <t>QUANT.</t>
  </si>
  <si>
    <t>CUSTO UNITÁRIO (R$)</t>
  </si>
  <si>
    <t>CUSTO TOTAL (R$)</t>
  </si>
  <si>
    <t>Medido no Período</t>
  </si>
  <si>
    <t>Acumulado incluindo o Período</t>
  </si>
  <si>
    <t>1.1</t>
  </si>
  <si>
    <t>TOTAL GERAL</t>
  </si>
  <si>
    <t>Saldo Anterior: R$</t>
  </si>
  <si>
    <t>Saldo Restante: R$</t>
  </si>
  <si>
    <t>Rogerio Silveria Vilela</t>
  </si>
  <si>
    <t>Engenheiro Civil - CREA: 342.497/D</t>
  </si>
  <si>
    <t>Grau de Sigilo</t>
  </si>
  <si>
    <t>#PUBLICO</t>
  </si>
  <si>
    <t>Nº OPERAÇÃO</t>
  </si>
  <si>
    <t>Nº SICONV</t>
  </si>
  <si>
    <t>PROPONENTE / TOMADOR</t>
  </si>
  <si>
    <t>PREFEITURA DE ALPINÓPOLIS</t>
  </si>
  <si>
    <t>DADOS DA OBRA</t>
  </si>
  <si>
    <t>Conforme legislação tributária municipal, definir estimativa de percentual da base de cálculo para o ISS:</t>
  </si>
  <si>
    <t>Sobre a base de cálculo, definir a respectiva alíquota do ISS (entre 2% e 5%):</t>
  </si>
  <si>
    <t>BDI 1</t>
  </si>
  <si>
    <t>TIPO DE OBRA</t>
  </si>
  <si>
    <t>Itens</t>
  </si>
  <si>
    <t>Siglas</t>
  </si>
  <si>
    <t>% Adotado</t>
  </si>
  <si>
    <t>Administração Central</t>
  </si>
  <si>
    <t>AC</t>
  </si>
  <si>
    <t>Risco</t>
  </si>
  <si>
    <t>R</t>
  </si>
  <si>
    <t>Despesas Financeiras</t>
  </si>
  <si>
    <t>DF</t>
  </si>
  <si>
    <t>Lucro</t>
  </si>
  <si>
    <t>L</t>
  </si>
  <si>
    <t>Tributos (impostos COFINS 3%, e  PIS 0,65%)</t>
  </si>
  <si>
    <t>CP</t>
  </si>
  <si>
    <t>Tributos (ISS, variável de acordo com o município)</t>
  </si>
  <si>
    <t>ISS</t>
  </si>
  <si>
    <t>Tributos (Contribuição Previdenciária sobre a Receita Bruta - 0% ou 4,5% - Desoneração)</t>
  </si>
  <si>
    <t>CPRB</t>
  </si>
  <si>
    <t>BDI SEM desoneração (Fórmula Acórdão TCU)</t>
  </si>
  <si>
    <t xml:space="preserve">BDI </t>
  </si>
  <si>
    <t>Os valores de BDI foram calculados com o emprego da fórmula:</t>
  </si>
  <si>
    <t>Declaro para os devidos fins que, conforme legislação tributária municipal, a base de cálculo deste tipo de obra corresponde à 50%, com a respectiva alíquota de 3,0%</t>
  </si>
  <si>
    <t>Observações:</t>
  </si>
  <si>
    <t>CONSTRUÇÃO DO CENTRO CULTURAL</t>
  </si>
  <si>
    <t>Garantia</t>
  </si>
  <si>
    <t>S</t>
  </si>
  <si>
    <t>G</t>
  </si>
  <si>
    <t>CNPJ:</t>
  </si>
  <si>
    <t>Rogerio Silveira Vilela</t>
  </si>
  <si>
    <t>Engenheiro Civil - CREA/MG 342.497/D</t>
  </si>
  <si>
    <t>Orçamento Preliminar</t>
  </si>
  <si>
    <t>Este Orçamento: R$</t>
  </si>
  <si>
    <t>TOTAL DO ORÇAMENTO PRELIMINAR</t>
  </si>
  <si>
    <t>Seguro</t>
  </si>
  <si>
    <t>PREÇO FINAL (R$)</t>
  </si>
  <si>
    <t>Alpinópolis,</t>
  </si>
  <si>
    <t>Reforma em Geral PSF Alpinópolis</t>
  </si>
  <si>
    <t>Referência de preço:</t>
  </si>
  <si>
    <t>Valor da Obra:</t>
  </si>
  <si>
    <t>KG</t>
  </si>
  <si>
    <t>Objetivo da Obra:</t>
  </si>
  <si>
    <t>M</t>
  </si>
  <si>
    <t>Zona Rural</t>
  </si>
  <si>
    <t>1.2</t>
  </si>
  <si>
    <t>1.3</t>
  </si>
  <si>
    <t>1.4</t>
  </si>
  <si>
    <t>1.5</t>
  </si>
  <si>
    <t>SUBTOTAL</t>
  </si>
  <si>
    <t>UN</t>
  </si>
  <si>
    <t>Referência BDI:</t>
  </si>
  <si>
    <t>-</t>
  </si>
  <si>
    <t>MERCADO</t>
  </si>
  <si>
    <t>TELA FIO 12 MALHA 08 DE 1,80M DE ALTURA</t>
  </si>
  <si>
    <t>POSTES DE CONCRETO PARA ALAMBRADO DE 3,00 M</t>
  </si>
  <si>
    <t>ESCORAS 10X10 CM COM 2,20M</t>
  </si>
  <si>
    <t>ROLO DE ARAME FARPADO 500 M</t>
  </si>
  <si>
    <t>ROLO DE ARAME FARPADO 250 M</t>
  </si>
  <si>
    <t>1.6</t>
  </si>
  <si>
    <t>ROLO DE ARAME FARPADO 100M</t>
  </si>
  <si>
    <t>1.7</t>
  </si>
  <si>
    <t>ARAME GALVANIZADO FIO 12</t>
  </si>
  <si>
    <t>1.8</t>
  </si>
  <si>
    <t>ARAME GALVANIZADO FIO 14</t>
  </si>
  <si>
    <t>1.9</t>
  </si>
  <si>
    <t>MÃO DE OBRA GERAL PARA EXECUÇÃO DO CERCAMENTO</t>
  </si>
  <si>
    <t>Execução de 265,44 m de cercamento</t>
  </si>
  <si>
    <t>Seinfra 01/2026; Sicro 04/2026; Mercado</t>
  </si>
  <si>
    <t>Orçamento Cercamento Aterro Controlado</t>
  </si>
  <si>
    <t>Barracão Aterro Controlado Municipal</t>
  </si>
  <si>
    <t>(cinquenta e quatro mil e cem reais e setenta e dois centavos)</t>
  </si>
  <si>
    <t>CRONOGRAMA FÍSICO FINANCEIRO</t>
  </si>
  <si>
    <t>VALOR (R$)</t>
  </si>
  <si>
    <t>%</t>
  </si>
  <si>
    <t>VALORES TOTAIS</t>
  </si>
  <si>
    <t>VALORES ACUMULADOS</t>
  </si>
  <si>
    <t>Valores Acumulados</t>
  </si>
  <si>
    <t>Valores Restantes</t>
  </si>
  <si>
    <t>ORÇAMENTO CERCAMENTO DE ATERRO</t>
  </si>
  <si>
    <t>SERVIÇOS DE CERCAMENTO</t>
  </si>
  <si>
    <t>Meses Medidos</t>
  </si>
  <si>
    <t>Valores</t>
  </si>
  <si>
    <t>Porcentagem</t>
  </si>
  <si>
    <t>Conclusão %</t>
  </si>
  <si>
    <t>R$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</si>
</sst>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[$-F800]dddd\,\ mmmm\ dd\,\ yyyy"/>
    <numFmt numFmtId="166" formatCode="#,##0.00&quot; &quot;;&quot; (&quot;#,##0.00&quot;)&quot;;&quot; -&quot;#&quot; &quot;;@&quot; &quot;"/>
    <numFmt numFmtId="167" formatCode="&quot;R$ &quot;#,##0.00_);[Red]\(&quot;R$ &quot;#,##0.00\)"/>
  </numFmts>
  <fonts count="3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0070C0"/>
      <name val="Arial"/>
      <family val="2"/>
    </font>
    <font>
      <sz val="10"/>
      <color rgb="FF7030A0"/>
      <name val="Arial"/>
      <family val="2"/>
    </font>
    <font>
      <sz val="10"/>
      <color theme="9" tint="-0.249977111117893"/>
      <name val="Arial"/>
      <family val="2"/>
    </font>
    <font>
      <b/>
      <sz val="10"/>
      <color theme="9" tint="-0.249977111117893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sz val="11"/>
      <color theme="9" tint="-0.249977111117893"/>
      <name val="Arial"/>
      <family val="2"/>
    </font>
    <font>
      <sz val="11"/>
      <name val="Arial"/>
      <family val="2"/>
    </font>
    <font>
      <sz val="11"/>
      <color rgb="FF0070C0"/>
      <name val="Arial"/>
      <family val="2"/>
    </font>
    <font>
      <sz val="11"/>
      <color rgb="FF7030A0"/>
      <name val="Arial"/>
      <family val="2"/>
    </font>
    <font>
      <sz val="11"/>
      <color rgb="FF000000"/>
      <name val="Arial"/>
      <family val="2"/>
    </font>
    <font>
      <sz val="10"/>
      <color rgb="FF000000"/>
      <name val="Arial1"/>
    </font>
    <font>
      <b/>
      <sz val="11"/>
      <name val="Arial"/>
      <family val="2"/>
    </font>
    <font>
      <b/>
      <sz val="8"/>
      <name val="Arial"/>
      <family val="2"/>
    </font>
    <font>
      <b/>
      <sz val="8"/>
      <color theme="9" tint="-0.249977111117893"/>
      <name val="Arial"/>
      <family val="2"/>
    </font>
    <font>
      <b/>
      <sz val="8"/>
      <color rgb="FF0070C0"/>
      <name val="Arial"/>
      <family val="2"/>
    </font>
    <font>
      <b/>
      <sz val="8"/>
      <color rgb="FF7030A0"/>
      <name val="Arial"/>
      <family val="2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9">
    <xf numFmtId="0" fontId="0" fillId="0" borderId="0"/>
    <xf numFmtId="0" fontId="1" fillId="0" borderId="0"/>
    <xf numFmtId="164" fontId="4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164" fontId="4" fillId="0" borderId="0" applyFont="0" applyFill="0" applyBorder="0" applyAlignment="0" applyProtection="0"/>
    <xf numFmtId="0" fontId="23" fillId="0" borderId="0"/>
    <xf numFmtId="9" fontId="23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24" fillId="0" borderId="0" applyBorder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3" fillId="0" borderId="0" applyFont="0" applyFill="0" applyBorder="0" applyAlignment="0" applyProtection="0"/>
    <xf numFmtId="167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3" fillId="0" borderId="0" applyFont="0" applyFill="0" applyBorder="0" applyAlignment="0" applyProtection="0"/>
    <xf numFmtId="43" fontId="30" fillId="0" borderId="0" applyFont="0" applyFill="0" applyBorder="0" applyAlignment="0" applyProtection="0"/>
    <xf numFmtId="9" fontId="30" fillId="0" borderId="0" applyFont="0" applyFill="0" applyBorder="0" applyAlignment="0" applyProtection="0"/>
  </cellStyleXfs>
  <cellXfs count="262">
    <xf numFmtId="0" fontId="0" fillId="0" borderId="0" xfId="0"/>
    <xf numFmtId="4" fontId="1" fillId="0" borderId="0" xfId="6" applyNumberFormat="1" applyFont="1" applyFill="1" applyBorder="1" applyAlignment="1">
      <alignment horizontal="center" vertical="center"/>
    </xf>
    <xf numFmtId="4" fontId="1" fillId="0" borderId="3" xfId="6" applyNumberFormat="1" applyFont="1" applyFill="1" applyBorder="1" applyAlignment="1">
      <alignment horizontal="center" vertical="center"/>
    </xf>
    <xf numFmtId="4" fontId="1" fillId="4" borderId="3" xfId="6" applyNumberFormat="1" applyFont="1" applyFill="1" applyBorder="1" applyAlignment="1">
      <alignment horizontal="center" vertical="center"/>
    </xf>
    <xf numFmtId="4" fontId="1" fillId="0" borderId="0" xfId="6" applyNumberFormat="1" applyFont="1" applyFill="1" applyAlignment="1">
      <alignment horizontal="center" vertical="center"/>
    </xf>
    <xf numFmtId="0" fontId="0" fillId="0" borderId="3" xfId="0" applyBorder="1" applyAlignment="1">
      <alignment horizontal="center"/>
    </xf>
    <xf numFmtId="10" fontId="0" fillId="0" borderId="3" xfId="0" applyNumberFormat="1" applyBorder="1" applyAlignment="1">
      <alignment horizontal="center"/>
    </xf>
    <xf numFmtId="10" fontId="0" fillId="5" borderId="3" xfId="0" applyNumberFormat="1" applyFill="1" applyBorder="1" applyAlignment="1">
      <alignment horizontal="center"/>
    </xf>
    <xf numFmtId="10" fontId="6" fillId="2" borderId="3" xfId="0" applyNumberFormat="1" applyFont="1" applyFill="1" applyBorder="1" applyAlignment="1">
      <alignment horizontal="center"/>
    </xf>
    <xf numFmtId="4" fontId="9" fillId="0" borderId="0" xfId="1" applyNumberFormat="1" applyFont="1" applyAlignment="1">
      <alignment horizontal="center" vertical="center"/>
    </xf>
    <xf numFmtId="4" fontId="9" fillId="0" borderId="3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4" fontId="10" fillId="0" borderId="0" xfId="1" applyNumberFormat="1" applyFont="1" applyAlignment="1">
      <alignment horizontal="center" vertical="center"/>
    </xf>
    <xf numFmtId="0" fontId="10" fillId="0" borderId="0" xfId="1" applyFont="1" applyAlignment="1">
      <alignment vertical="center"/>
    </xf>
    <xf numFmtId="4" fontId="1" fillId="0" borderId="0" xfId="1" applyNumberFormat="1" applyAlignment="1">
      <alignment horizontal="center" vertical="center"/>
    </xf>
    <xf numFmtId="4" fontId="1" fillId="0" borderId="3" xfId="1" applyNumberFormat="1" applyBorder="1" applyAlignment="1">
      <alignment horizontal="center" vertical="center"/>
    </xf>
    <xf numFmtId="0" fontId="1" fillId="0" borderId="0" xfId="1" applyAlignment="1">
      <alignment vertical="center"/>
    </xf>
    <xf numFmtId="0" fontId="5" fillId="0" borderId="0" xfId="1" applyFont="1" applyAlignment="1">
      <alignment vertical="center"/>
    </xf>
    <xf numFmtId="4" fontId="5" fillId="0" borderId="2" xfId="2" applyNumberFormat="1" applyFont="1" applyFill="1" applyBorder="1" applyAlignment="1">
      <alignment horizontal="left" vertical="center"/>
    </xf>
    <xf numFmtId="0" fontId="5" fillId="0" borderId="2" xfId="2" applyNumberFormat="1" applyFont="1" applyFill="1" applyBorder="1" applyAlignment="1">
      <alignment horizontal="left" vertical="center" wrapText="1"/>
    </xf>
    <xf numFmtId="4" fontId="1" fillId="0" borderId="4" xfId="6" applyNumberFormat="1" applyFont="1" applyFill="1" applyBorder="1" applyAlignment="1">
      <alignment horizontal="center" vertical="center"/>
    </xf>
    <xf numFmtId="4" fontId="11" fillId="0" borderId="3" xfId="1" applyNumberFormat="1" applyFont="1" applyBorder="1" applyAlignment="1">
      <alignment horizontal="center" vertical="center"/>
    </xf>
    <xf numFmtId="4" fontId="1" fillId="0" borderId="1" xfId="1" applyNumberFormat="1" applyBorder="1" applyAlignment="1">
      <alignment horizontal="center" vertical="center"/>
    </xf>
    <xf numFmtId="4" fontId="9" fillId="0" borderId="1" xfId="1" applyNumberFormat="1" applyFont="1" applyBorder="1" applyAlignment="1">
      <alignment horizontal="center" vertical="center"/>
    </xf>
    <xf numFmtId="4" fontId="10" fillId="0" borderId="1" xfId="1" applyNumberFormat="1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4" fontId="11" fillId="0" borderId="0" xfId="1" applyNumberFormat="1" applyFont="1" applyAlignment="1">
      <alignment horizontal="center" vertical="center"/>
    </xf>
    <xf numFmtId="4" fontId="5" fillId="3" borderId="1" xfId="6" applyNumberFormat="1" applyFont="1" applyFill="1" applyBorder="1" applyAlignment="1">
      <alignment horizontal="center" vertical="center"/>
    </xf>
    <xf numFmtId="49" fontId="5" fillId="3" borderId="1" xfId="1" applyNumberFormat="1" applyFont="1" applyFill="1" applyBorder="1" applyAlignment="1">
      <alignment horizontal="center" vertical="center" wrapText="1"/>
    </xf>
    <xf numFmtId="49" fontId="5" fillId="3" borderId="5" xfId="1" applyNumberFormat="1" applyFont="1" applyFill="1" applyBorder="1" applyAlignment="1">
      <alignment horizontal="center" vertical="center" wrapText="1"/>
    </xf>
    <xf numFmtId="49" fontId="5" fillId="3" borderId="3" xfId="1" applyNumberFormat="1" applyFont="1" applyFill="1" applyBorder="1" applyAlignment="1">
      <alignment horizontal="center" vertical="center"/>
    </xf>
    <xf numFmtId="4" fontId="5" fillId="3" borderId="3" xfId="3" applyNumberFormat="1" applyFont="1" applyFill="1" applyBorder="1" applyAlignment="1">
      <alignment horizontal="center" vertical="center"/>
    </xf>
    <xf numFmtId="4" fontId="5" fillId="3" borderId="5" xfId="4" applyNumberFormat="1" applyFont="1" applyFill="1" applyBorder="1" applyAlignment="1">
      <alignment horizontal="center" vertical="center" wrapText="1"/>
    </xf>
    <xf numFmtId="4" fontId="5" fillId="3" borderId="2" xfId="1" applyNumberFormat="1" applyFont="1" applyFill="1" applyBorder="1" applyAlignment="1">
      <alignment horizontal="center" vertical="center" wrapText="1"/>
    </xf>
    <xf numFmtId="4" fontId="11" fillId="0" borderId="1" xfId="1" applyNumberFormat="1" applyFont="1" applyBorder="1" applyAlignment="1">
      <alignment horizontal="center" vertical="center"/>
    </xf>
    <xf numFmtId="0" fontId="11" fillId="0" borderId="0" xfId="1" applyFont="1" applyAlignment="1">
      <alignment vertical="center"/>
    </xf>
    <xf numFmtId="49" fontId="5" fillId="3" borderId="3" xfId="1" applyNumberFormat="1" applyFont="1" applyFill="1" applyBorder="1" applyAlignment="1">
      <alignment horizontal="center" vertical="center" wrapText="1"/>
    </xf>
    <xf numFmtId="4" fontId="10" fillId="0" borderId="2" xfId="1" applyNumberFormat="1" applyFont="1" applyBorder="1" applyAlignment="1">
      <alignment horizontal="center" vertical="center"/>
    </xf>
    <xf numFmtId="0" fontId="0" fillId="2" borderId="6" xfId="0" applyFill="1" applyBorder="1"/>
    <xf numFmtId="0" fontId="0" fillId="2" borderId="0" xfId="0" applyFill="1"/>
    <xf numFmtId="0" fontId="0" fillId="0" borderId="6" xfId="0" applyBorder="1"/>
    <xf numFmtId="0" fontId="0" fillId="0" borderId="12" xfId="0" applyBorder="1"/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/>
    <xf numFmtId="0" fontId="0" fillId="0" borderId="2" xfId="0" applyBorder="1"/>
    <xf numFmtId="0" fontId="0" fillId="0" borderId="11" xfId="0" applyBorder="1"/>
    <xf numFmtId="4" fontId="1" fillId="4" borderId="4" xfId="6" applyNumberFormat="1" applyFont="1" applyFill="1" applyBorder="1" applyAlignment="1">
      <alignment horizontal="center" vertical="center"/>
    </xf>
    <xf numFmtId="4" fontId="5" fillId="3" borderId="3" xfId="4" applyNumberFormat="1" applyFont="1" applyFill="1" applyBorder="1" applyAlignment="1">
      <alignment horizontal="center" vertical="center" wrapText="1"/>
    </xf>
    <xf numFmtId="0" fontId="5" fillId="0" borderId="0" xfId="2" applyNumberFormat="1" applyFont="1" applyFill="1" applyBorder="1" applyAlignment="1">
      <alignment horizontal="right" vertical="center"/>
    </xf>
    <xf numFmtId="0" fontId="5" fillId="0" borderId="0" xfId="1" applyFont="1" applyAlignment="1">
      <alignment horizontal="left" vertical="center" wrapText="1"/>
    </xf>
    <xf numFmtId="0" fontId="5" fillId="0" borderId="2" xfId="2" applyNumberFormat="1" applyFont="1" applyFill="1" applyBorder="1" applyAlignment="1">
      <alignment horizontal="right" vertical="center"/>
    </xf>
    <xf numFmtId="4" fontId="1" fillId="0" borderId="2" xfId="1" applyNumberFormat="1" applyBorder="1" applyAlignment="1">
      <alignment horizontal="left" vertical="center" wrapText="1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left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horizontal="center"/>
    </xf>
    <xf numFmtId="4" fontId="5" fillId="0" borderId="0" xfId="1" applyNumberFormat="1" applyFont="1" applyAlignment="1">
      <alignment vertical="center"/>
    </xf>
    <xf numFmtId="4" fontId="5" fillId="0" borderId="0" xfId="1" applyNumberFormat="1" applyFont="1" applyAlignment="1">
      <alignment vertical="center" wrapText="1"/>
    </xf>
    <xf numFmtId="4" fontId="12" fillId="3" borderId="1" xfId="6" applyNumberFormat="1" applyFont="1" applyFill="1" applyBorder="1" applyAlignment="1">
      <alignment horizontal="center" vertical="center"/>
    </xf>
    <xf numFmtId="0" fontId="5" fillId="0" borderId="0" xfId="1" applyFont="1" applyAlignment="1">
      <alignment horizontal="center" vertical="center" wrapText="1"/>
    </xf>
    <xf numFmtId="4" fontId="5" fillId="0" borderId="0" xfId="6" applyNumberFormat="1" applyFont="1" applyFill="1" applyBorder="1" applyAlignment="1">
      <alignment horizontal="center" vertical="center"/>
    </xf>
    <xf numFmtId="4" fontId="11" fillId="0" borderId="0" xfId="6" applyNumberFormat="1" applyFont="1" applyFill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/>
    </xf>
    <xf numFmtId="164" fontId="16" fillId="0" borderId="0" xfId="0" applyNumberFormat="1" applyFont="1" applyAlignment="1">
      <alignment horizontal="left" vertical="center" wrapText="1"/>
    </xf>
    <xf numFmtId="4" fontId="1" fillId="0" borderId="0" xfId="0" applyNumberFormat="1" applyFont="1" applyAlignment="1">
      <alignment horizontal="center" vertical="center"/>
    </xf>
    <xf numFmtId="4" fontId="11" fillId="0" borderId="2" xfId="0" applyNumberFormat="1" applyFont="1" applyBorder="1" applyAlignment="1">
      <alignment vertical="center"/>
    </xf>
    <xf numFmtId="4" fontId="1" fillId="0" borderId="2" xfId="0" applyNumberFormat="1" applyFont="1" applyBorder="1" applyAlignment="1">
      <alignment vertical="center"/>
    </xf>
    <xf numFmtId="4" fontId="9" fillId="0" borderId="2" xfId="0" applyNumberFormat="1" applyFont="1" applyBorder="1" applyAlignment="1">
      <alignment vertical="center"/>
    </xf>
    <xf numFmtId="4" fontId="10" fillId="0" borderId="2" xfId="0" applyNumberFormat="1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 wrapText="1"/>
    </xf>
    <xf numFmtId="4" fontId="17" fillId="3" borderId="1" xfId="6" applyNumberFormat="1" applyFont="1" applyFill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1" fillId="0" borderId="0" xfId="0" applyFont="1" applyAlignment="1">
      <alignment vertical="center" wrapText="1"/>
    </xf>
    <xf numFmtId="4" fontId="18" fillId="0" borderId="0" xfId="0" applyNumberFormat="1" applyFont="1" applyAlignment="1">
      <alignment horizontal="center" vertical="center"/>
    </xf>
    <xf numFmtId="4" fontId="19" fillId="0" borderId="0" xfId="0" applyNumberFormat="1" applyFont="1" applyAlignment="1">
      <alignment vertical="center"/>
    </xf>
    <xf numFmtId="4" fontId="20" fillId="0" borderId="0" xfId="0" applyNumberFormat="1" applyFont="1" applyAlignment="1">
      <alignment vertical="center"/>
    </xf>
    <xf numFmtId="4" fontId="21" fillId="0" borderId="0" xfId="0" applyNumberFormat="1" applyFont="1" applyAlignment="1">
      <alignment vertical="center"/>
    </xf>
    <xf numFmtId="4" fontId="22" fillId="0" borderId="0" xfId="0" applyNumberFormat="1" applyFont="1" applyAlignment="1">
      <alignment vertical="center"/>
    </xf>
    <xf numFmtId="0" fontId="20" fillId="0" borderId="0" xfId="1" applyFont="1" applyAlignment="1">
      <alignment vertical="center"/>
    </xf>
    <xf numFmtId="4" fontId="1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5" fillId="0" borderId="1" xfId="1" applyFont="1" applyBorder="1" applyAlignment="1">
      <alignment horizontal="center" vertical="center" wrapText="1"/>
    </xf>
    <xf numFmtId="4" fontId="5" fillId="0" borderId="1" xfId="6" applyNumberFormat="1" applyFont="1" applyFill="1" applyBorder="1" applyAlignment="1">
      <alignment horizontal="center" vertical="center"/>
    </xf>
    <xf numFmtId="0" fontId="15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4" fontId="1" fillId="0" borderId="1" xfId="6" applyNumberFormat="1" applyFont="1" applyFill="1" applyBorder="1" applyAlignment="1">
      <alignment horizontal="center" vertical="center"/>
    </xf>
    <xf numFmtId="44" fontId="5" fillId="0" borderId="2" xfId="2" applyNumberFormat="1" applyFont="1" applyFill="1" applyBorder="1" applyAlignment="1">
      <alignment horizontal="left" vertical="center"/>
    </xf>
    <xf numFmtId="4" fontId="29" fillId="3" borderId="4" xfId="5" applyNumberFormat="1" applyFont="1" applyFill="1" applyBorder="1" applyAlignment="1">
      <alignment horizontal="center" vertical="center" wrapText="1"/>
    </xf>
    <xf numFmtId="4" fontId="28" fillId="3" borderId="4" xfId="5" applyNumberFormat="1" applyFont="1" applyFill="1" applyBorder="1" applyAlignment="1">
      <alignment horizontal="center" vertical="center" wrapText="1"/>
    </xf>
    <xf numFmtId="4" fontId="26" fillId="3" borderId="5" xfId="5" applyNumberFormat="1" applyFont="1" applyFill="1" applyBorder="1" applyAlignment="1">
      <alignment horizontal="center" vertical="center" wrapText="1"/>
    </xf>
    <xf numFmtId="4" fontId="27" fillId="3" borderId="5" xfId="5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4" fontId="1" fillId="0" borderId="8" xfId="6" applyNumberFormat="1" applyFont="1" applyFill="1" applyBorder="1" applyAlignment="1">
      <alignment horizontal="center" vertical="center"/>
    </xf>
    <xf numFmtId="4" fontId="5" fillId="6" borderId="1" xfId="6" applyNumberFormat="1" applyFont="1" applyFill="1" applyBorder="1" applyAlignment="1">
      <alignment horizontal="center" vertical="center"/>
    </xf>
    <xf numFmtId="4" fontId="5" fillId="6" borderId="2" xfId="6" applyNumberFormat="1" applyFont="1" applyFill="1" applyBorder="1" applyAlignment="1">
      <alignment horizontal="center" vertical="center"/>
    </xf>
    <xf numFmtId="4" fontId="11" fillId="6" borderId="1" xfId="1" applyNumberFormat="1" applyFont="1" applyFill="1" applyBorder="1" applyAlignment="1">
      <alignment horizontal="center" vertical="center"/>
    </xf>
    <xf numFmtId="4" fontId="1" fillId="6" borderId="1" xfId="1" applyNumberFormat="1" applyFill="1" applyBorder="1" applyAlignment="1">
      <alignment horizontal="center" vertical="center"/>
    </xf>
    <xf numFmtId="4" fontId="9" fillId="6" borderId="1" xfId="1" applyNumberFormat="1" applyFont="1" applyFill="1" applyBorder="1" applyAlignment="1">
      <alignment horizontal="center" vertical="center"/>
    </xf>
    <xf numFmtId="4" fontId="10" fillId="6" borderId="1" xfId="1" applyNumberFormat="1" applyFont="1" applyFill="1" applyBorder="1" applyAlignment="1">
      <alignment horizontal="center" vertical="center"/>
    </xf>
    <xf numFmtId="0" fontId="5" fillId="6" borderId="7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center" vertical="center"/>
    </xf>
    <xf numFmtId="0" fontId="5" fillId="6" borderId="3" xfId="1" applyFont="1" applyFill="1" applyBorder="1" applyAlignment="1">
      <alignment horizontal="left" vertical="center" wrapText="1"/>
    </xf>
    <xf numFmtId="0" fontId="5" fillId="6" borderId="3" xfId="1" applyFont="1" applyFill="1" applyBorder="1" applyAlignment="1">
      <alignment vertical="center"/>
    </xf>
    <xf numFmtId="4" fontId="5" fillId="6" borderId="3" xfId="6" applyNumberFormat="1" applyFont="1" applyFill="1" applyBorder="1" applyAlignment="1">
      <alignment horizontal="center" vertical="center"/>
    </xf>
    <xf numFmtId="4" fontId="5" fillId="6" borderId="3" xfId="1" applyNumberFormat="1" applyFont="1" applyFill="1" applyBorder="1" applyAlignment="1">
      <alignment horizontal="center" vertical="center"/>
    </xf>
    <xf numFmtId="4" fontId="5" fillId="6" borderId="1" xfId="1" applyNumberFormat="1" applyFont="1" applyFill="1" applyBorder="1" applyAlignment="1">
      <alignment horizontal="center" vertical="center"/>
    </xf>
    <xf numFmtId="4" fontId="11" fillId="6" borderId="3" xfId="1" applyNumberFormat="1" applyFont="1" applyFill="1" applyBorder="1" applyAlignment="1">
      <alignment horizontal="center" vertical="center"/>
    </xf>
    <xf numFmtId="4" fontId="1" fillId="6" borderId="3" xfId="1" applyNumberFormat="1" applyFill="1" applyBorder="1" applyAlignment="1">
      <alignment horizontal="center" vertical="center"/>
    </xf>
    <xf numFmtId="4" fontId="9" fillId="6" borderId="3" xfId="1" applyNumberFormat="1" applyFont="1" applyFill="1" applyBorder="1" applyAlignment="1">
      <alignment horizontal="center" vertical="center"/>
    </xf>
    <xf numFmtId="4" fontId="10" fillId="6" borderId="2" xfId="1" applyNumberFormat="1" applyFont="1" applyFill="1" applyBorder="1" applyAlignment="1">
      <alignment horizontal="center" vertical="center"/>
    </xf>
    <xf numFmtId="14" fontId="5" fillId="0" borderId="2" xfId="1" applyNumberFormat="1" applyFont="1" applyBorder="1" applyAlignment="1">
      <alignment horizontal="left" vertical="center" wrapText="1"/>
    </xf>
    <xf numFmtId="4" fontId="1" fillId="0" borderId="2" xfId="1" applyNumberFormat="1" applyBorder="1" applyAlignment="1">
      <alignment horizontal="center" vertical="center"/>
    </xf>
    <xf numFmtId="0" fontId="5" fillId="0" borderId="0" xfId="2" applyNumberFormat="1" applyFont="1" applyFill="1" applyBorder="1" applyAlignment="1">
      <alignment horizontal="left" vertical="center"/>
    </xf>
    <xf numFmtId="0" fontId="3" fillId="0" borderId="9" xfId="1" applyFont="1" applyBorder="1" applyAlignment="1">
      <alignment horizontal="left" vertical="center" wrapText="1"/>
    </xf>
    <xf numFmtId="0" fontId="14" fillId="0" borderId="14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3" xfId="1" applyBorder="1" applyAlignment="1">
      <alignment horizontal="center" vertical="center" wrapText="1"/>
    </xf>
    <xf numFmtId="0" fontId="13" fillId="0" borderId="3" xfId="0" applyFont="1" applyBorder="1" applyAlignment="1">
      <alignment wrapText="1"/>
    </xf>
    <xf numFmtId="0" fontId="1" fillId="0" borderId="3" xfId="1" applyBorder="1" applyAlignment="1">
      <alignment horizontal="left" vertical="center" wrapText="1"/>
    </xf>
    <xf numFmtId="0" fontId="1" fillId="0" borderId="7" xfId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5" fillId="0" borderId="0" xfId="1" applyFont="1" applyAlignment="1">
      <alignment vertical="center" wrapText="1"/>
    </xf>
    <xf numFmtId="0" fontId="5" fillId="0" borderId="0" xfId="1" applyFont="1"/>
    <xf numFmtId="0" fontId="5" fillId="0" borderId="0" xfId="1" applyFont="1" applyAlignment="1">
      <alignment horizontal="left"/>
    </xf>
    <xf numFmtId="0" fontId="5" fillId="0" borderId="0" xfId="2" applyNumberFormat="1" applyFont="1" applyFill="1" applyBorder="1" applyAlignment="1">
      <alignment vertical="center"/>
    </xf>
    <xf numFmtId="0" fontId="5" fillId="0" borderId="2" xfId="1" applyFont="1" applyBorder="1" applyAlignment="1">
      <alignment vertical="center" wrapText="1"/>
    </xf>
    <xf numFmtId="0" fontId="1" fillId="0" borderId="2" xfId="1" applyBorder="1" applyAlignment="1">
      <alignment horizontal="center" vertical="center"/>
    </xf>
    <xf numFmtId="4" fontId="13" fillId="0" borderId="0" xfId="0" applyNumberFormat="1" applyFont="1"/>
    <xf numFmtId="4" fontId="5" fillId="0" borderId="0" xfId="27" applyNumberFormat="1" applyFont="1" applyAlignment="1">
      <alignment vertical="center"/>
    </xf>
    <xf numFmtId="4" fontId="5" fillId="0" borderId="0" xfId="27" applyNumberFormat="1" applyFont="1" applyAlignment="1">
      <alignment horizontal="center" vertical="center"/>
    </xf>
    <xf numFmtId="4" fontId="5" fillId="0" borderId="0" xfId="27" applyNumberFormat="1" applyFont="1" applyAlignment="1">
      <alignment horizontal="left" vertical="center"/>
    </xf>
    <xf numFmtId="4" fontId="5" fillId="0" borderId="9" xfId="27" applyNumberFormat="1" applyFont="1" applyBorder="1" applyAlignment="1">
      <alignment vertical="center"/>
    </xf>
    <xf numFmtId="4" fontId="5" fillId="0" borderId="9" xfId="27" applyNumberFormat="1" applyFont="1" applyBorder="1" applyAlignment="1">
      <alignment horizontal="center" vertical="center"/>
    </xf>
    <xf numFmtId="4" fontId="17" fillId="0" borderId="0" xfId="27" applyNumberFormat="1" applyFont="1" applyAlignment="1">
      <alignment horizontal="center" vertical="center"/>
    </xf>
    <xf numFmtId="4" fontId="31" fillId="0" borderId="0" xfId="0" applyNumberFormat="1" applyFont="1"/>
    <xf numFmtId="4" fontId="5" fillId="2" borderId="3" xfId="38" applyNumberFormat="1" applyFont="1" applyFill="1" applyBorder="1" applyAlignment="1">
      <alignment horizontal="center" vertical="center"/>
    </xf>
    <xf numFmtId="10" fontId="31" fillId="2" borderId="3" xfId="37" applyNumberFormat="1" applyFont="1" applyFill="1" applyBorder="1" applyAlignment="1">
      <alignment horizontal="center" vertical="center"/>
    </xf>
    <xf numFmtId="4" fontId="13" fillId="0" borderId="0" xfId="0" applyNumberFormat="1" applyFont="1" applyAlignment="1">
      <alignment vertical="center"/>
    </xf>
    <xf numFmtId="0" fontId="1" fillId="0" borderId="5" xfId="1" applyBorder="1" applyAlignment="1">
      <alignment horizontal="center" vertical="center"/>
    </xf>
    <xf numFmtId="4" fontId="13" fillId="0" borderId="3" xfId="0" applyNumberFormat="1" applyFont="1" applyBorder="1" applyAlignment="1">
      <alignment vertical="center"/>
    </xf>
    <xf numFmtId="4" fontId="13" fillId="0" borderId="3" xfId="4" applyNumberFormat="1" applyFont="1" applyFill="1" applyBorder="1" applyAlignment="1">
      <alignment horizontal="center" vertical="center"/>
    </xf>
    <xf numFmtId="10" fontId="13" fillId="0" borderId="3" xfId="4" applyNumberFormat="1" applyFont="1" applyFill="1" applyBorder="1" applyAlignment="1">
      <alignment horizontal="center" vertical="center"/>
    </xf>
    <xf numFmtId="4" fontId="1" fillId="0" borderId="0" xfId="38" applyNumberFormat="1" applyFont="1" applyFill="1" applyBorder="1" applyAlignment="1">
      <alignment horizontal="center" vertical="center"/>
    </xf>
    <xf numFmtId="10" fontId="1" fillId="0" borderId="12" xfId="1" applyNumberFormat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4" fontId="13" fillId="0" borderId="0" xfId="0" applyNumberFormat="1" applyFont="1" applyAlignment="1">
      <alignment horizontal="center" vertical="center"/>
    </xf>
    <xf numFmtId="10" fontId="1" fillId="0" borderId="11" xfId="1" applyNumberFormat="1" applyBorder="1" applyAlignment="1">
      <alignment horizontal="center" vertical="center"/>
    </xf>
    <xf numFmtId="4" fontId="1" fillId="0" borderId="2" xfId="38" applyNumberFormat="1" applyFont="1" applyFill="1" applyBorder="1" applyAlignment="1">
      <alignment horizontal="center" vertical="center"/>
    </xf>
    <xf numFmtId="10" fontId="5" fillId="2" borderId="3" xfId="38" applyNumberFormat="1" applyFont="1" applyFill="1" applyBorder="1" applyAlignment="1">
      <alignment horizontal="center" vertical="center"/>
    </xf>
    <xf numFmtId="4" fontId="31" fillId="0" borderId="0" xfId="0" applyNumberFormat="1" applyFont="1" applyAlignment="1">
      <alignment vertical="center"/>
    </xf>
    <xf numFmtId="10" fontId="5" fillId="2" borderId="3" xfId="1" applyNumberFormat="1" applyFont="1" applyFill="1" applyBorder="1" applyAlignment="1">
      <alignment horizontal="center" vertical="center"/>
    </xf>
    <xf numFmtId="4" fontId="1" fillId="0" borderId="0" xfId="1" applyNumberFormat="1"/>
    <xf numFmtId="4" fontId="13" fillId="0" borderId="0" xfId="4" applyNumberFormat="1" applyFont="1" applyFill="1" applyBorder="1" applyAlignment="1">
      <alignment horizontal="center"/>
    </xf>
    <xf numFmtId="10" fontId="1" fillId="0" borderId="0" xfId="1" applyNumberFormat="1"/>
    <xf numFmtId="10" fontId="13" fillId="0" borderId="0" xfId="0" applyNumberFormat="1" applyFont="1"/>
    <xf numFmtId="4" fontId="13" fillId="0" borderId="0" xfId="0" applyNumberFormat="1" applyFont="1" applyAlignment="1">
      <alignment horizontal="right" vertical="center"/>
    </xf>
    <xf numFmtId="4" fontId="13" fillId="0" borderId="0" xfId="0" applyNumberFormat="1" applyFont="1" applyAlignment="1">
      <alignment horizontal="center"/>
    </xf>
    <xf numFmtId="14" fontId="13" fillId="0" borderId="0" xfId="0" applyNumberFormat="1" applyFont="1" applyAlignment="1">
      <alignment horizontal="left"/>
    </xf>
    <xf numFmtId="4" fontId="1" fillId="7" borderId="0" xfId="38" applyNumberFormat="1" applyFont="1" applyFill="1" applyBorder="1" applyAlignment="1">
      <alignment horizontal="center" vertical="center"/>
    </xf>
    <xf numFmtId="10" fontId="1" fillId="7" borderId="12" xfId="1" applyNumberForma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2" xfId="0" applyBorder="1" applyAlignment="1">
      <alignment horizontal="center"/>
    </xf>
    <xf numFmtId="0" fontId="0" fillId="5" borderId="6" xfId="0" applyFill="1" applyBorder="1" applyAlignment="1">
      <alignment horizontal="left" wrapText="1"/>
    </xf>
    <xf numFmtId="0" fontId="0" fillId="5" borderId="0" xfId="0" applyFill="1" applyAlignment="1">
      <alignment horizontal="left" wrapText="1"/>
    </xf>
    <xf numFmtId="0" fontId="0" fillId="5" borderId="12" xfId="0" applyFill="1" applyBorder="1" applyAlignment="1">
      <alignment horizontal="left" wrapText="1"/>
    </xf>
    <xf numFmtId="0" fontId="0" fillId="0" borderId="4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/>
    </xf>
    <xf numFmtId="0" fontId="6" fillId="2" borderId="3" xfId="0" applyFont="1" applyFill="1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0" xfId="0" applyAlignment="1">
      <alignment horizontal="left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0" xfId="0" applyAlignment="1">
      <alignment horizontal="right"/>
    </xf>
    <xf numFmtId="165" fontId="0" fillId="0" borderId="0" xfId="0" applyNumberFormat="1" applyAlignment="1">
      <alignment horizontal="left"/>
    </xf>
    <xf numFmtId="165" fontId="0" fillId="0" borderId="12" xfId="0" applyNumberForma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7" fillId="5" borderId="7" xfId="0" applyFont="1" applyFill="1" applyBorder="1" applyAlignment="1">
      <alignment horizontal="center"/>
    </xf>
    <xf numFmtId="10" fontId="0" fillId="0" borderId="0" xfId="0" applyNumberFormat="1" applyAlignment="1">
      <alignment horizontal="center"/>
    </xf>
    <xf numFmtId="10" fontId="0" fillId="0" borderId="12" xfId="0" applyNumberFormat="1" applyBorder="1" applyAlignment="1">
      <alignment horizontal="center"/>
    </xf>
    <xf numFmtId="0" fontId="6" fillId="2" borderId="8" xfId="0" applyFont="1" applyFill="1" applyBorder="1" applyAlignment="1">
      <alignment horizontal="right"/>
    </xf>
    <xf numFmtId="0" fontId="6" fillId="2" borderId="9" xfId="0" applyFont="1" applyFill="1" applyBorder="1" applyAlignment="1">
      <alignment horizontal="right"/>
    </xf>
    <xf numFmtId="0" fontId="0" fillId="2" borderId="9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2" xfId="0" applyFill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4" fillId="0" borderId="0" xfId="0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4" fillId="0" borderId="0" xfId="0" applyFont="1" applyAlignment="1">
      <alignment horizontal="right" vertical="center"/>
    </xf>
    <xf numFmtId="0" fontId="16" fillId="0" borderId="2" xfId="0" applyFont="1" applyBorder="1" applyAlignment="1">
      <alignment horizontal="left" vertical="center"/>
    </xf>
    <xf numFmtId="0" fontId="16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18" fillId="0" borderId="0" xfId="0" applyFont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17" fillId="3" borderId="1" xfId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/>
    </xf>
    <xf numFmtId="4" fontId="5" fillId="6" borderId="1" xfId="6" applyNumberFormat="1" applyFont="1" applyFill="1" applyBorder="1" applyAlignment="1">
      <alignment horizontal="right" vertical="center"/>
    </xf>
    <xf numFmtId="4" fontId="5" fillId="6" borderId="7" xfId="6" applyNumberFormat="1" applyFont="1" applyFill="1" applyBorder="1" applyAlignment="1">
      <alignment horizontal="right" vertical="center"/>
    </xf>
    <xf numFmtId="4" fontId="5" fillId="0" borderId="4" xfId="1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4" fontId="5" fillId="0" borderId="7" xfId="1" applyNumberFormat="1" applyFont="1" applyBorder="1" applyAlignment="1">
      <alignment horizontal="center" vertical="center"/>
    </xf>
    <xf numFmtId="4" fontId="5" fillId="0" borderId="2" xfId="2" applyNumberFormat="1" applyFont="1" applyFill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0" borderId="9" xfId="1" applyFont="1" applyBorder="1" applyAlignment="1">
      <alignment horizontal="center" vertical="center" wrapText="1"/>
    </xf>
    <xf numFmtId="0" fontId="1" fillId="0" borderId="0" xfId="1" applyAlignment="1">
      <alignment horizontal="left"/>
    </xf>
    <xf numFmtId="0" fontId="3" fillId="0" borderId="9" xfId="1" applyFont="1" applyBorder="1" applyAlignment="1">
      <alignment horizontal="left" vertical="center" wrapText="1"/>
    </xf>
    <xf numFmtId="4" fontId="1" fillId="0" borderId="8" xfId="1" applyNumberFormat="1" applyBorder="1" applyAlignment="1">
      <alignment horizontal="left" vertical="top" wrapText="1"/>
    </xf>
    <xf numFmtId="4" fontId="1" fillId="0" borderId="9" xfId="1" applyNumberFormat="1" applyBorder="1" applyAlignment="1">
      <alignment horizontal="left" vertical="top" wrapText="1"/>
    </xf>
    <xf numFmtId="4" fontId="1" fillId="0" borderId="6" xfId="1" applyNumberFormat="1" applyBorder="1" applyAlignment="1">
      <alignment horizontal="left" vertical="top" wrapText="1"/>
    </xf>
    <xf numFmtId="4" fontId="1" fillId="0" borderId="0" xfId="1" applyNumberFormat="1" applyAlignment="1">
      <alignment horizontal="left" vertical="top" wrapText="1"/>
    </xf>
    <xf numFmtId="4" fontId="1" fillId="0" borderId="10" xfId="1" applyNumberFormat="1" applyBorder="1" applyAlignment="1">
      <alignment horizontal="left" vertical="top" wrapText="1"/>
    </xf>
    <xf numFmtId="4" fontId="1" fillId="0" borderId="2" xfId="1" applyNumberFormat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1" fillId="0" borderId="0" xfId="1" applyAlignment="1">
      <alignment horizontal="left" wrapText="1"/>
    </xf>
    <xf numFmtId="4" fontId="5" fillId="0" borderId="0" xfId="1" applyNumberFormat="1" applyFont="1" applyAlignment="1">
      <alignment horizontal="left" vertical="center" wrapText="1"/>
    </xf>
    <xf numFmtId="14" fontId="1" fillId="0" borderId="0" xfId="1" applyNumberFormat="1" applyAlignment="1">
      <alignment horizontal="left" vertical="top" wrapText="1"/>
    </xf>
    <xf numFmtId="10" fontId="1" fillId="0" borderId="0" xfId="1" applyNumberFormat="1" applyAlignment="1">
      <alignment horizontal="left" vertical="center"/>
    </xf>
    <xf numFmtId="0" fontId="1" fillId="0" borderId="0" xfId="1" applyAlignment="1">
      <alignment horizontal="left" vertical="center"/>
    </xf>
    <xf numFmtId="4" fontId="31" fillId="2" borderId="3" xfId="0" applyNumberFormat="1" applyFont="1" applyFill="1" applyBorder="1" applyAlignment="1">
      <alignment horizontal="right" vertical="center"/>
    </xf>
    <xf numFmtId="4" fontId="31" fillId="2" borderId="3" xfId="0" applyNumberFormat="1" applyFont="1" applyFill="1" applyBorder="1" applyAlignment="1">
      <alignment horizontal="center" vertical="center"/>
    </xf>
    <xf numFmtId="10" fontId="31" fillId="2" borderId="3" xfId="0" applyNumberFormat="1" applyFont="1" applyFill="1" applyBorder="1" applyAlignment="1">
      <alignment horizontal="center" vertical="center"/>
    </xf>
    <xf numFmtId="4" fontId="5" fillId="2" borderId="3" xfId="1" applyNumberFormat="1" applyFont="1" applyFill="1" applyBorder="1" applyAlignment="1">
      <alignment horizontal="right" vertical="center"/>
    </xf>
    <xf numFmtId="10" fontId="5" fillId="2" borderId="4" xfId="4" applyNumberFormat="1" applyFont="1" applyFill="1" applyBorder="1" applyAlignment="1">
      <alignment horizontal="center" vertical="center"/>
    </xf>
    <xf numFmtId="10" fontId="5" fillId="2" borderId="7" xfId="4" applyNumberFormat="1" applyFont="1" applyFill="1" applyBorder="1" applyAlignment="1">
      <alignment horizontal="center" vertical="center"/>
    </xf>
    <xf numFmtId="4" fontId="1" fillId="0" borderId="8" xfId="1" applyNumberFormat="1" applyBorder="1" applyAlignment="1">
      <alignment horizontal="center" vertical="center"/>
    </xf>
    <xf numFmtId="4" fontId="1" fillId="0" borderId="9" xfId="1" applyNumberFormat="1" applyBorder="1" applyAlignment="1">
      <alignment horizontal="center" vertical="center"/>
    </xf>
    <xf numFmtId="4" fontId="5" fillId="2" borderId="4" xfId="4" applyNumberFormat="1" applyFont="1" applyFill="1" applyBorder="1" applyAlignment="1">
      <alignment horizontal="center" vertical="center"/>
    </xf>
    <xf numFmtId="4" fontId="5" fillId="2" borderId="7" xfId="4" applyNumberFormat="1" applyFont="1" applyFill="1" applyBorder="1" applyAlignment="1">
      <alignment horizontal="center" vertical="center"/>
    </xf>
    <xf numFmtId="4" fontId="5" fillId="2" borderId="15" xfId="1" applyNumberFormat="1" applyFont="1" applyFill="1" applyBorder="1" applyAlignment="1">
      <alignment horizontal="center" vertical="center"/>
    </xf>
    <xf numFmtId="4" fontId="5" fillId="2" borderId="5" xfId="1" applyNumberFormat="1" applyFont="1" applyFill="1" applyBorder="1" applyAlignment="1">
      <alignment horizontal="center" vertical="center"/>
    </xf>
    <xf numFmtId="4" fontId="3" fillId="0" borderId="1" xfId="27" applyNumberFormat="1" applyFont="1" applyBorder="1" applyAlignment="1">
      <alignment horizontal="center" vertical="center"/>
    </xf>
    <xf numFmtId="4" fontId="5" fillId="0" borderId="0" xfId="27" applyNumberFormat="1" applyFont="1" applyAlignment="1">
      <alignment horizontal="left" vertical="center"/>
    </xf>
    <xf numFmtId="4" fontId="17" fillId="0" borderId="0" xfId="27" applyNumberFormat="1" applyFont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4" fontId="31" fillId="2" borderId="4" xfId="0" applyNumberFormat="1" applyFont="1" applyFill="1" applyBorder="1" applyAlignment="1">
      <alignment horizontal="center"/>
    </xf>
    <xf numFmtId="4" fontId="31" fillId="2" borderId="1" xfId="0" applyNumberFormat="1" applyFont="1" applyFill="1" applyBorder="1" applyAlignment="1">
      <alignment horizontal="center"/>
    </xf>
    <xf numFmtId="4" fontId="31" fillId="2" borderId="7" xfId="0" applyNumberFormat="1" applyFont="1" applyFill="1" applyBorder="1" applyAlignment="1">
      <alignment horizontal="center"/>
    </xf>
  </cellXfs>
  <cellStyles count="39">
    <cellStyle name="Excel Built-in Excel Built-in Excel Built-in Excel Built-in Excel Built-in Excel Built-in Excel Built-in Separador de milhares 4" xfId="14" xr:uid="{F4CD7F23-7F7C-4A67-BBBD-5CB38A16780F}"/>
    <cellStyle name="Moeda 2" xfId="32" xr:uid="{8DE6D870-4230-4B2D-8543-B5C9399C5E7D}"/>
    <cellStyle name="Normal" xfId="0" builtinId="0"/>
    <cellStyle name="Normal 11 2" xfId="27" xr:uid="{FC1FA602-5F19-478E-8414-B6FFF233A17A}"/>
    <cellStyle name="Normal 141" xfId="19" xr:uid="{003253A5-1B15-4B31-96E8-0AEDF2B34162}"/>
    <cellStyle name="Normal 142" xfId="20" xr:uid="{22F0B394-D5F2-403D-8E2E-10872FC0960B}"/>
    <cellStyle name="Normal 147" xfId="21" xr:uid="{5FF4E667-CE3F-4F04-99CB-637836C5ACAB}"/>
    <cellStyle name="Normal 153" xfId="26" xr:uid="{DABB6449-78EC-409D-9B0F-535B36231D09}"/>
    <cellStyle name="Normal 160" xfId="15" xr:uid="{4D0FA25D-33D0-490B-98C6-89CCAD2A3D65}"/>
    <cellStyle name="Normal 165" xfId="22" xr:uid="{0520FAB7-8A58-471D-9E1F-F374D6462355}"/>
    <cellStyle name="Normal 166" xfId="24" xr:uid="{8AE760A9-90D3-41CC-8DA2-889ABD2E5D00}"/>
    <cellStyle name="Normal 173" xfId="25" xr:uid="{75D3BE4D-91F3-4EFC-899D-8FCCEFBBBB89}"/>
    <cellStyle name="Normal 2" xfId="1" xr:uid="{C435AD76-119C-4F09-BF20-480D64B4E5D0}"/>
    <cellStyle name="Normal 2 2" xfId="33" xr:uid="{E2C18D6B-A60D-4B5A-9EBA-34953D34CA59}"/>
    <cellStyle name="Normal 2 2 2" xfId="17" xr:uid="{8F9B34C7-8AA9-4E70-A049-B99192E1BC1C}"/>
    <cellStyle name="Normal 3" xfId="5" xr:uid="{AC327926-37CA-43E2-9AB5-02D7138DB6DF}"/>
    <cellStyle name="Normal 3 3" xfId="23" xr:uid="{C4899CE0-102A-4688-B336-0FFC72C0D532}"/>
    <cellStyle name="Normal 4" xfId="7" xr:uid="{A5B7E8AB-E136-417E-8832-262675E68A8C}"/>
    <cellStyle name="Normal 85" xfId="18" xr:uid="{F4817F38-4D27-455C-AB14-2830FCA1DEA6}"/>
    <cellStyle name="Normal 87" xfId="16" xr:uid="{0CC5CB89-77DE-490E-ADD1-64EC1CBD9346}"/>
    <cellStyle name="Porcentagem" xfId="38" builtinId="5"/>
    <cellStyle name="Porcentagem 2" xfId="12" xr:uid="{E389B122-4D02-462B-9131-670690F44D62}"/>
    <cellStyle name="Porcentagem 3" xfId="8" xr:uid="{D10436E2-7857-4CAA-A3A8-61418549D554}"/>
    <cellStyle name="Separador de milhares 2" xfId="34" xr:uid="{E7F23F19-3FF5-4904-AF68-6FDB34F33CCC}"/>
    <cellStyle name="Separador de milhares 2 2" xfId="30" xr:uid="{7CAF7D23-4F71-43DF-9FF5-37EBB5358F9D}"/>
    <cellStyle name="Separador de milhares 3" xfId="29" xr:uid="{43213885-2139-4CC5-9C84-44E8AD5765A5}"/>
    <cellStyle name="Vírgula" xfId="37" builtinId="3"/>
    <cellStyle name="Vírgula 2" xfId="6" xr:uid="{F507E6E9-97BF-47B3-A75A-7B3C4F0B2744}"/>
    <cellStyle name="Vírgula 2 2" xfId="4" xr:uid="{78F62598-F619-46F1-8150-552486680562}"/>
    <cellStyle name="Vírgula 2 2 2" xfId="31" xr:uid="{49345D86-2C05-44A0-B172-1889E85E6B90}"/>
    <cellStyle name="Vírgula 2 2 3" xfId="11" xr:uid="{F90F711D-8E0B-447E-B2D6-B86FB9FD596C}"/>
    <cellStyle name="Vírgula 2 3" xfId="9" xr:uid="{6DBADC4F-B741-44B0-8788-63AC4DA6BADA}"/>
    <cellStyle name="Vírgula 3" xfId="35" xr:uid="{62D8AE01-D454-419E-ACF1-EA4AD4E8741C}"/>
    <cellStyle name="Vírgula 4" xfId="2" xr:uid="{B2C2065E-6539-4EE1-A335-63AAA451BCD8}"/>
    <cellStyle name="Vírgula 4 2" xfId="10" xr:uid="{A24A3377-D59F-4B9D-A165-02C243A7B4AD}"/>
    <cellStyle name="Vírgula 5" xfId="3" xr:uid="{59A0BD5A-2B09-4ECE-A4E8-9CC3D03CEBE4}"/>
    <cellStyle name="Vírgula 5 2" xfId="13" xr:uid="{822F1034-661B-4D13-A588-266A17BCCE5E}"/>
    <cellStyle name="Vírgula 6" xfId="28" xr:uid="{5A95C26B-9F80-4B66-8609-9775C1B8C215}"/>
    <cellStyle name="Vírgula 7" xfId="36" xr:uid="{B9FE21D4-1B0F-4EC9-A99A-D85A2D307B1D}"/>
  </cellStyles>
  <dxfs count="1"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302450</xdr:colOff>
      <xdr:row>34</xdr:row>
      <xdr:rowOff>27590</xdr:rowOff>
    </xdr:from>
    <xdr:ext cx="3406895" cy="3585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47B3E03A-2E7C-4626-9C48-7CC0FA23B6A7}"/>
                </a:ext>
              </a:extLst>
            </xdr:cNvPr>
            <xdr:cNvSpPr txBox="1"/>
          </xdr:nvSpPr>
          <xdr:spPr>
            <a:xfrm>
              <a:off x="2131250" y="6514115"/>
              <a:ext cx="3406895" cy="358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BR" sz="1100" b="1" i="1">
                        <a:latin typeface="Cambria Math" panose="02040503050406030204" pitchFamily="18" charset="0"/>
                      </a:rPr>
                      <m:t>𝑩𝑫𝑰</m:t>
                    </m:r>
                    <m:r>
                      <a:rPr lang="pt-BR" sz="1100" b="0" i="1">
                        <a:latin typeface="Cambria Math" panose="02040503050406030204" pitchFamily="18" charset="0"/>
                      </a:rPr>
                      <m:t>= </m:t>
                    </m:r>
                    <m:f>
                      <m:fPr>
                        <m:ctrlPr>
                          <a:rPr lang="pt-BR" sz="1100" i="1">
                            <a:latin typeface="Cambria Math" panose="02040503050406030204" pitchFamily="18" charset="0"/>
                          </a:rPr>
                        </m:ctrlPr>
                      </m:fPr>
                      <m:num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𝐴𝐶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𝑆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𝑅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𝐺</m:t>
                            </m:r>
                          </m:e>
                        </m:d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×</m:t>
                        </m:r>
                        <m:d>
                          <m:dPr>
                            <m:ctrlPr>
                              <a:rPr lang="pt-BR" sz="11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1+</m:t>
                            </m:r>
                            <m:r>
                              <a:rPr lang="pt-BR" sz="1100" b="0" i="1">
                                <a:latin typeface="Cambria Math" panose="02040503050406030204" pitchFamily="18" charset="0"/>
                              </a:rPr>
                              <m:t>𝐷𝐹</m:t>
                            </m:r>
                          </m:e>
                        </m:d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×(1+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𝐿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</m:t>
                        </m:r>
                      </m:num>
                      <m:den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(</m:t>
                        </m:r>
                        <m:r>
                          <a:rPr lang="pt-BR" sz="1100" i="1">
                            <a:latin typeface="Cambria Math" panose="02040503050406030204" pitchFamily="18" charset="0"/>
                          </a:rPr>
                          <m:t>1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 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𝐶𝑃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 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𝐼𝑆𝑆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 −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𝐶𝑅𝑃𝐵</m:t>
                        </m:r>
                        <m:r>
                          <a:rPr lang="pt-BR" sz="1100" b="0" i="1">
                            <a:latin typeface="Cambria Math" panose="02040503050406030204" pitchFamily="18" charset="0"/>
                          </a:rPr>
                          <m:t>)</m:t>
                        </m:r>
                      </m:den>
                    </m:f>
                    <m:r>
                      <a:rPr lang="pt-BR" sz="1100" b="0" i="1">
                        <a:latin typeface="Cambria Math" panose="02040503050406030204" pitchFamily="18" charset="0"/>
                      </a:rPr>
                      <m:t> −1</m:t>
                    </m:r>
                  </m:oMath>
                </m:oMathPara>
              </a14:m>
              <a:endParaRPr lang="pt-BR" sz="1100"/>
            </a:p>
          </xdr:txBody>
        </xdr:sp>
      </mc:Choice>
      <mc:Fallback xmlns="">
        <xdr:sp macro="" textlink="">
          <xdr:nvSpPr>
            <xdr:cNvPr id="2" name="CaixaDeTexto 1">
              <a:extLst>
                <a:ext uri="{FF2B5EF4-FFF2-40B4-BE49-F238E27FC236}">
                  <a16:creationId xmlns:a16="http://schemas.microsoft.com/office/drawing/2014/main" id="{47B3E03A-2E7C-4626-9C48-7CC0FA23B6A7}"/>
                </a:ext>
              </a:extLst>
            </xdr:cNvPr>
            <xdr:cNvSpPr txBox="1"/>
          </xdr:nvSpPr>
          <xdr:spPr>
            <a:xfrm>
              <a:off x="2131250" y="6514115"/>
              <a:ext cx="3406895" cy="3585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none" lIns="0" tIns="0" rIns="0" bIns="0" rtlCol="0" anchor="t">
              <a:spAutoFit/>
            </a:bodyPr>
            <a:lstStyle/>
            <a:p>
              <a:pPr/>
              <a:r>
                <a:rPr lang="pt-BR" sz="1100" b="1" i="0">
                  <a:latin typeface="Cambria Math" panose="02040503050406030204" pitchFamily="18" charset="0"/>
                </a:rPr>
                <a:t>𝑩𝑫𝑰</a:t>
              </a:r>
              <a:r>
                <a:rPr lang="pt-BR" sz="1100" b="0" i="0">
                  <a:latin typeface="Cambria Math" panose="02040503050406030204" pitchFamily="18" charset="0"/>
                </a:rPr>
                <a:t>=  ((1+𝐴𝐶+𝑆+𝑅+𝐺)×(1+𝐷𝐹)×(1+𝐿))/((</a:t>
              </a:r>
              <a:r>
                <a:rPr lang="pt-BR" sz="1100" i="0">
                  <a:latin typeface="Cambria Math" panose="02040503050406030204" pitchFamily="18" charset="0"/>
                </a:rPr>
                <a:t>1</a:t>
              </a:r>
              <a:r>
                <a:rPr lang="pt-BR" sz="1100" b="0" i="0">
                  <a:latin typeface="Cambria Math" panose="02040503050406030204" pitchFamily="18" charset="0"/>
                </a:rPr>
                <a:t> −𝐶𝑃 −𝐼𝑆𝑆 −𝐶𝑅𝑃𝐵))  −1</a:t>
              </a:r>
              <a:endParaRPr lang="pt-BR" sz="1100"/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17DEB-A2C4-4905-BEF0-3B25CF30DF38}">
  <sheetPr codeName="Planilha1">
    <pageSetUpPr fitToPage="1"/>
  </sheetPr>
  <dimension ref="B1:M53"/>
  <sheetViews>
    <sheetView showGridLines="0" topLeftCell="A15" workbookViewId="0">
      <selection activeCell="M31" sqref="M31"/>
    </sheetView>
  </sheetViews>
  <sheetFormatPr defaultRowHeight="14.4"/>
  <sheetData>
    <row r="1" spans="2:13">
      <c r="B1" s="201" t="str">
        <f>"Quadro de Composição do BDI"</f>
        <v>Quadro de Composição do BDI</v>
      </c>
      <c r="C1" s="202"/>
      <c r="D1" s="202"/>
      <c r="E1" s="202"/>
      <c r="F1" s="202"/>
      <c r="G1" s="202"/>
      <c r="H1" s="202"/>
      <c r="I1" s="202"/>
      <c r="J1" s="202"/>
      <c r="K1" s="202"/>
      <c r="L1" s="203" t="s">
        <v>25</v>
      </c>
      <c r="M1" s="204"/>
    </row>
    <row r="2" spans="2:13">
      <c r="B2" s="38"/>
      <c r="C2" s="39"/>
      <c r="D2" s="39"/>
      <c r="E2" s="39"/>
      <c r="F2" s="39"/>
      <c r="G2" s="39"/>
      <c r="H2" s="39"/>
      <c r="I2" s="39"/>
      <c r="J2" s="39"/>
      <c r="K2" s="39"/>
      <c r="L2" s="205" t="s">
        <v>26</v>
      </c>
      <c r="M2" s="206"/>
    </row>
    <row r="3" spans="2:13">
      <c r="B3" s="40"/>
      <c r="M3" s="41"/>
    </row>
    <row r="4" spans="2:13">
      <c r="B4" s="207" t="s">
        <v>27</v>
      </c>
      <c r="C4" s="208"/>
      <c r="D4" s="208" t="s">
        <v>28</v>
      </c>
      <c r="E4" s="208"/>
      <c r="F4" s="193" t="s">
        <v>29</v>
      </c>
      <c r="G4" s="193"/>
      <c r="H4" s="193"/>
      <c r="I4" s="193"/>
      <c r="J4" s="193"/>
      <c r="K4" s="193"/>
      <c r="L4" s="193"/>
      <c r="M4" s="194"/>
    </row>
    <row r="5" spans="2:13">
      <c r="B5" s="173">
        <v>0</v>
      </c>
      <c r="C5" s="174"/>
      <c r="D5" s="174">
        <v>0</v>
      </c>
      <c r="E5" s="174"/>
      <c r="F5" s="186" t="s">
        <v>30</v>
      </c>
      <c r="G5" s="186"/>
      <c r="H5" s="186"/>
      <c r="I5" s="186"/>
      <c r="J5" s="186"/>
      <c r="K5" s="186"/>
      <c r="L5" s="186"/>
      <c r="M5" s="187"/>
    </row>
    <row r="6" spans="2:13">
      <c r="B6" s="40"/>
      <c r="M6" s="41"/>
    </row>
    <row r="7" spans="2:13">
      <c r="B7" s="192" t="s">
        <v>31</v>
      </c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4"/>
    </row>
    <row r="8" spans="2:13">
      <c r="B8" s="185" t="s">
        <v>58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7"/>
    </row>
    <row r="9" spans="2:13">
      <c r="B9" s="40"/>
      <c r="M9" s="41"/>
    </row>
    <row r="10" spans="2:13">
      <c r="B10" s="173" t="s">
        <v>32</v>
      </c>
      <c r="C10" s="174"/>
      <c r="D10" s="174"/>
      <c r="E10" s="174"/>
      <c r="F10" s="174"/>
      <c r="G10" s="174"/>
      <c r="H10" s="174"/>
      <c r="I10" s="174"/>
      <c r="J10" s="174"/>
      <c r="K10" s="174"/>
      <c r="L10" s="199">
        <v>0.5</v>
      </c>
      <c r="M10" s="200"/>
    </row>
    <row r="11" spans="2:13">
      <c r="B11" s="185" t="s">
        <v>33</v>
      </c>
      <c r="C11" s="186"/>
      <c r="D11" s="186"/>
      <c r="E11" s="186"/>
      <c r="F11" s="186"/>
      <c r="G11" s="186"/>
      <c r="H11" s="186"/>
      <c r="I11" s="186"/>
      <c r="J11" s="186"/>
      <c r="K11" s="186"/>
      <c r="L11" s="199">
        <v>0.03</v>
      </c>
      <c r="M11" s="200"/>
    </row>
    <row r="12" spans="2:13">
      <c r="B12" s="40"/>
      <c r="M12" s="41"/>
    </row>
    <row r="13" spans="2:13">
      <c r="B13" s="40"/>
      <c r="M13" s="41"/>
    </row>
    <row r="14" spans="2:13" ht="15.6">
      <c r="B14" s="196" t="s">
        <v>34</v>
      </c>
      <c r="C14" s="197"/>
      <c r="D14" s="197"/>
      <c r="E14" s="197"/>
      <c r="F14" s="197"/>
      <c r="G14" s="197"/>
      <c r="H14" s="197"/>
      <c r="I14" s="197"/>
      <c r="J14" s="197"/>
      <c r="K14" s="197"/>
      <c r="L14" s="197"/>
      <c r="M14" s="198"/>
    </row>
    <row r="15" spans="2:13">
      <c r="B15" s="40"/>
      <c r="M15" s="41"/>
    </row>
    <row r="16" spans="2:13">
      <c r="B16" s="192" t="s">
        <v>35</v>
      </c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4"/>
    </row>
    <row r="17" spans="2:13">
      <c r="B17" s="185" t="s">
        <v>71</v>
      </c>
      <c r="C17" s="186"/>
      <c r="D17" s="186"/>
      <c r="E17" s="186"/>
      <c r="F17" s="186"/>
      <c r="G17" s="186"/>
      <c r="H17" s="186"/>
      <c r="I17" s="186"/>
      <c r="J17" s="186"/>
      <c r="K17" s="186"/>
      <c r="L17" s="186"/>
      <c r="M17" s="187"/>
    </row>
    <row r="18" spans="2:13">
      <c r="B18" s="40"/>
      <c r="M18" s="41"/>
    </row>
    <row r="19" spans="2:13">
      <c r="B19" s="195" t="s">
        <v>36</v>
      </c>
      <c r="C19" s="195"/>
      <c r="D19" s="195"/>
      <c r="E19" s="195"/>
      <c r="F19" s="195"/>
      <c r="G19" s="195"/>
      <c r="H19" s="195"/>
      <c r="I19" s="195"/>
      <c r="J19" s="195"/>
      <c r="K19" s="195"/>
      <c r="L19" s="195" t="s">
        <v>37</v>
      </c>
      <c r="M19" s="195" t="s">
        <v>38</v>
      </c>
    </row>
    <row r="20" spans="2:13">
      <c r="B20" s="195"/>
      <c r="C20" s="195"/>
      <c r="D20" s="195"/>
      <c r="E20" s="195"/>
      <c r="F20" s="195"/>
      <c r="G20" s="195"/>
      <c r="H20" s="195"/>
      <c r="I20" s="195"/>
      <c r="J20" s="195"/>
      <c r="K20" s="195"/>
      <c r="L20" s="195"/>
      <c r="M20" s="195"/>
    </row>
    <row r="21" spans="2:13">
      <c r="B21" s="183" t="s">
        <v>39</v>
      </c>
      <c r="C21" s="183"/>
      <c r="D21" s="183"/>
      <c r="E21" s="183"/>
      <c r="F21" s="183"/>
      <c r="G21" s="183"/>
      <c r="H21" s="183"/>
      <c r="I21" s="183"/>
      <c r="J21" s="183"/>
      <c r="K21" s="183"/>
      <c r="L21" s="5" t="s">
        <v>40</v>
      </c>
      <c r="M21" s="7">
        <v>5.1499999999999997E-2</v>
      </c>
    </row>
    <row r="22" spans="2:13">
      <c r="B22" s="183" t="s">
        <v>68</v>
      </c>
      <c r="C22" s="183"/>
      <c r="D22" s="183"/>
      <c r="E22" s="183"/>
      <c r="F22" s="183"/>
      <c r="G22" s="183"/>
      <c r="H22" s="183"/>
      <c r="I22" s="183"/>
      <c r="J22" s="183"/>
      <c r="K22" s="183"/>
      <c r="L22" s="5" t="s">
        <v>60</v>
      </c>
      <c r="M22" s="7">
        <v>4.1999999999999997E-3</v>
      </c>
    </row>
    <row r="23" spans="2:13">
      <c r="B23" s="179" t="s">
        <v>59</v>
      </c>
      <c r="C23" s="180"/>
      <c r="D23" s="180"/>
      <c r="E23" s="180"/>
      <c r="F23" s="180"/>
      <c r="G23" s="180"/>
      <c r="H23" s="180"/>
      <c r="I23" s="180"/>
      <c r="J23" s="180"/>
      <c r="K23" s="181"/>
      <c r="L23" s="5" t="s">
        <v>61</v>
      </c>
      <c r="M23" s="7">
        <v>4.3E-3</v>
      </c>
    </row>
    <row r="24" spans="2:13">
      <c r="B24" s="183" t="s">
        <v>41</v>
      </c>
      <c r="C24" s="183"/>
      <c r="D24" s="183"/>
      <c r="E24" s="183"/>
      <c r="F24" s="183"/>
      <c r="G24" s="183"/>
      <c r="H24" s="183"/>
      <c r="I24" s="183"/>
      <c r="J24" s="183"/>
      <c r="K24" s="183"/>
      <c r="L24" s="5" t="s">
        <v>42</v>
      </c>
      <c r="M24" s="7">
        <v>1.7299999999999999E-2</v>
      </c>
    </row>
    <row r="25" spans="2:13">
      <c r="B25" s="183" t="s">
        <v>43</v>
      </c>
      <c r="C25" s="183"/>
      <c r="D25" s="183"/>
      <c r="E25" s="183"/>
      <c r="F25" s="183"/>
      <c r="G25" s="183"/>
      <c r="H25" s="183"/>
      <c r="I25" s="183"/>
      <c r="J25" s="183"/>
      <c r="K25" s="183"/>
      <c r="L25" s="5" t="s">
        <v>44</v>
      </c>
      <c r="M25" s="7">
        <v>1.23E-2</v>
      </c>
    </row>
    <row r="26" spans="2:13">
      <c r="B26" s="183" t="s">
        <v>45</v>
      </c>
      <c r="C26" s="183"/>
      <c r="D26" s="183"/>
      <c r="E26" s="183"/>
      <c r="F26" s="183"/>
      <c r="G26" s="183"/>
      <c r="H26" s="183"/>
      <c r="I26" s="183"/>
      <c r="J26" s="183"/>
      <c r="K26" s="183"/>
      <c r="L26" s="5" t="s">
        <v>46</v>
      </c>
      <c r="M26" s="7">
        <v>7.4200000000000002E-2</v>
      </c>
    </row>
    <row r="27" spans="2:13">
      <c r="B27" s="183" t="s">
        <v>47</v>
      </c>
      <c r="C27" s="183"/>
      <c r="D27" s="183"/>
      <c r="E27" s="183"/>
      <c r="F27" s="183"/>
      <c r="G27" s="183"/>
      <c r="H27" s="183"/>
      <c r="I27" s="183"/>
      <c r="J27" s="183"/>
      <c r="K27" s="183"/>
      <c r="L27" s="5" t="s">
        <v>48</v>
      </c>
      <c r="M27" s="7">
        <v>3.6499999999999998E-2</v>
      </c>
    </row>
    <row r="28" spans="2:13">
      <c r="B28" s="183" t="s">
        <v>49</v>
      </c>
      <c r="C28" s="183"/>
      <c r="D28" s="183"/>
      <c r="E28" s="183"/>
      <c r="F28" s="183"/>
      <c r="G28" s="183"/>
      <c r="H28" s="183"/>
      <c r="I28" s="183"/>
      <c r="J28" s="183"/>
      <c r="K28" s="183"/>
      <c r="L28" s="5" t="s">
        <v>50</v>
      </c>
      <c r="M28" s="6">
        <v>0.03</v>
      </c>
    </row>
    <row r="29" spans="2:13">
      <c r="B29" s="183" t="s">
        <v>51</v>
      </c>
      <c r="C29" s="183"/>
      <c r="D29" s="183"/>
      <c r="E29" s="183"/>
      <c r="F29" s="183"/>
      <c r="G29" s="183"/>
      <c r="H29" s="183"/>
      <c r="I29" s="183"/>
      <c r="J29" s="183"/>
      <c r="K29" s="183"/>
      <c r="L29" s="5" t="s">
        <v>52</v>
      </c>
      <c r="M29" s="6">
        <v>7.4999999999999997E-3</v>
      </c>
    </row>
    <row r="30" spans="2:13">
      <c r="B30" s="184" t="s">
        <v>53</v>
      </c>
      <c r="C30" s="184"/>
      <c r="D30" s="184"/>
      <c r="E30" s="184"/>
      <c r="F30" s="184"/>
      <c r="G30" s="184"/>
      <c r="H30" s="184"/>
      <c r="I30" s="184"/>
      <c r="J30" s="184"/>
      <c r="K30" s="184"/>
      <c r="L30" s="25" t="s">
        <v>54</v>
      </c>
      <c r="M30" s="8">
        <f>SUM(M21:M29)</f>
        <v>0.23780000000000001</v>
      </c>
    </row>
    <row r="31" spans="2:13">
      <c r="B31" s="40"/>
      <c r="M31" s="41"/>
    </row>
    <row r="32" spans="2:13">
      <c r="B32" s="40"/>
      <c r="M32" s="41"/>
    </row>
    <row r="33" spans="2:13">
      <c r="B33" s="185" t="s">
        <v>55</v>
      </c>
      <c r="C33" s="186"/>
      <c r="D33" s="186"/>
      <c r="E33" s="186"/>
      <c r="F33" s="186"/>
      <c r="G33" s="186"/>
      <c r="H33" s="186"/>
      <c r="I33" s="186"/>
      <c r="J33" s="186"/>
      <c r="K33" s="186"/>
      <c r="L33" s="186"/>
      <c r="M33" s="187"/>
    </row>
    <row r="34" spans="2:13">
      <c r="B34" s="42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4"/>
    </row>
    <row r="35" spans="2:13">
      <c r="B35" s="173"/>
      <c r="C35" s="174"/>
      <c r="D35" s="174"/>
      <c r="E35" s="174"/>
      <c r="F35" s="174"/>
      <c r="G35" s="174"/>
      <c r="H35" s="174"/>
      <c r="I35" s="174"/>
      <c r="J35" s="174"/>
      <c r="K35" s="174"/>
      <c r="L35" s="174"/>
      <c r="M35" s="175"/>
    </row>
    <row r="36" spans="2:13">
      <c r="B36" s="173"/>
      <c r="C36" s="174"/>
      <c r="D36" s="174"/>
      <c r="E36" s="174"/>
      <c r="F36" s="174"/>
      <c r="G36" s="174"/>
      <c r="H36" s="174"/>
      <c r="I36" s="174"/>
      <c r="J36" s="174"/>
      <c r="K36" s="174"/>
      <c r="L36" s="174"/>
      <c r="M36" s="175"/>
    </row>
    <row r="37" spans="2:13">
      <c r="B37" s="40"/>
      <c r="M37" s="41"/>
    </row>
    <row r="38" spans="2:13" ht="15" customHeight="1">
      <c r="B38" s="182" t="s">
        <v>56</v>
      </c>
      <c r="C38" s="182"/>
      <c r="D38" s="182"/>
      <c r="E38" s="182"/>
      <c r="F38" s="182"/>
      <c r="G38" s="182"/>
      <c r="H38" s="182"/>
      <c r="I38" s="182"/>
      <c r="J38" s="182"/>
      <c r="K38" s="182"/>
      <c r="L38" s="182"/>
      <c r="M38" s="182"/>
    </row>
    <row r="39" spans="2:13">
      <c r="B39" s="182"/>
      <c r="C39" s="182"/>
      <c r="D39" s="182"/>
      <c r="E39" s="182"/>
      <c r="F39" s="182"/>
      <c r="G39" s="182"/>
      <c r="H39" s="182"/>
      <c r="I39" s="182"/>
      <c r="J39" s="182"/>
      <c r="K39" s="182"/>
      <c r="L39" s="182"/>
      <c r="M39" s="182"/>
    </row>
    <row r="40" spans="2:13">
      <c r="B40" s="40"/>
      <c r="M40" s="41"/>
    </row>
    <row r="41" spans="2:13">
      <c r="B41" s="40" t="s">
        <v>57</v>
      </c>
      <c r="M41" s="41"/>
    </row>
    <row r="42" spans="2:13">
      <c r="B42" s="176"/>
      <c r="C42" s="177"/>
      <c r="D42" s="177"/>
      <c r="E42" s="177"/>
      <c r="F42" s="177"/>
      <c r="G42" s="177"/>
      <c r="H42" s="177"/>
      <c r="I42" s="177"/>
      <c r="J42" s="177"/>
      <c r="K42" s="177"/>
      <c r="L42" s="177"/>
      <c r="M42" s="178"/>
    </row>
    <row r="43" spans="2:13">
      <c r="B43" s="176"/>
      <c r="C43" s="177"/>
      <c r="D43" s="177"/>
      <c r="E43" s="177"/>
      <c r="F43" s="177"/>
      <c r="G43" s="177"/>
      <c r="H43" s="177"/>
      <c r="I43" s="177"/>
      <c r="J43" s="177"/>
      <c r="K43" s="177"/>
      <c r="L43" s="177"/>
      <c r="M43" s="178"/>
    </row>
    <row r="44" spans="2:13">
      <c r="B44" s="176"/>
      <c r="C44" s="177"/>
      <c r="D44" s="177"/>
      <c r="E44" s="177"/>
      <c r="F44" s="177"/>
      <c r="G44" s="177"/>
      <c r="H44" s="177"/>
      <c r="I44" s="177"/>
      <c r="J44" s="177"/>
      <c r="K44" s="177"/>
      <c r="L44" s="177"/>
      <c r="M44" s="178"/>
    </row>
    <row r="45" spans="2:13">
      <c r="B45" s="176"/>
      <c r="C45" s="177"/>
      <c r="D45" s="177"/>
      <c r="E45" s="177"/>
      <c r="F45" s="177"/>
      <c r="G45" s="177"/>
      <c r="H45" s="177"/>
      <c r="I45" s="177"/>
      <c r="J45" s="177"/>
      <c r="K45" s="177"/>
      <c r="L45" s="177"/>
      <c r="M45" s="178"/>
    </row>
    <row r="46" spans="2:13">
      <c r="B46" s="40"/>
      <c r="M46" s="41"/>
    </row>
    <row r="47" spans="2:13">
      <c r="B47" s="188" t="s">
        <v>70</v>
      </c>
      <c r="C47" s="189"/>
      <c r="D47" s="190">
        <f ca="1">TODAY()</f>
        <v>46281</v>
      </c>
      <c r="E47" s="190"/>
      <c r="F47" s="190"/>
      <c r="G47" s="190"/>
      <c r="H47" s="190"/>
      <c r="I47" s="190"/>
      <c r="J47" s="190"/>
      <c r="K47" s="190"/>
      <c r="L47" s="190"/>
      <c r="M47" s="191"/>
    </row>
    <row r="48" spans="2:13">
      <c r="B48" s="45"/>
      <c r="C48" s="46"/>
      <c r="D48" s="46"/>
      <c r="E48" s="46"/>
      <c r="F48" s="46"/>
      <c r="G48" s="46"/>
      <c r="H48" s="46"/>
      <c r="I48" s="46"/>
      <c r="J48" s="46"/>
      <c r="K48" s="46"/>
      <c r="L48" s="46"/>
      <c r="M48" s="47"/>
    </row>
    <row r="49" spans="2:13">
      <c r="B49" s="40"/>
      <c r="M49" s="41"/>
    </row>
    <row r="50" spans="2:13">
      <c r="B50" s="40"/>
      <c r="M50" s="41"/>
    </row>
    <row r="51" spans="2:13">
      <c r="B51" s="173" t="s">
        <v>63</v>
      </c>
      <c r="C51" s="174"/>
      <c r="D51" s="174"/>
      <c r="E51" s="174"/>
      <c r="F51" s="174"/>
      <c r="G51" s="174"/>
      <c r="H51" s="174"/>
      <c r="I51" s="174"/>
      <c r="J51" s="174"/>
      <c r="K51" s="174"/>
      <c r="L51" s="174"/>
      <c r="M51" s="175"/>
    </row>
    <row r="52" spans="2:13">
      <c r="B52" s="173" t="s">
        <v>64</v>
      </c>
      <c r="C52" s="174"/>
      <c r="D52" s="174"/>
      <c r="E52" s="174"/>
      <c r="F52" s="174"/>
      <c r="G52" s="174"/>
      <c r="H52" s="174"/>
      <c r="I52" s="174"/>
      <c r="J52" s="174"/>
      <c r="K52" s="174"/>
      <c r="L52" s="174"/>
      <c r="M52" s="175"/>
    </row>
    <row r="53" spans="2:13"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50"/>
    </row>
  </sheetData>
  <mergeCells count="39">
    <mergeCell ref="B1:K1"/>
    <mergeCell ref="L1:M1"/>
    <mergeCell ref="L2:M2"/>
    <mergeCell ref="B4:C4"/>
    <mergeCell ref="B5:C5"/>
    <mergeCell ref="D4:E4"/>
    <mergeCell ref="D5:E5"/>
    <mergeCell ref="F4:M4"/>
    <mergeCell ref="F5:M5"/>
    <mergeCell ref="B7:M7"/>
    <mergeCell ref="B8:M8"/>
    <mergeCell ref="B10:K10"/>
    <mergeCell ref="B11:K11"/>
    <mergeCell ref="B14:M14"/>
    <mergeCell ref="L10:M10"/>
    <mergeCell ref="L11:M11"/>
    <mergeCell ref="B16:M16"/>
    <mergeCell ref="B17:M17"/>
    <mergeCell ref="B19:K20"/>
    <mergeCell ref="L19:L20"/>
    <mergeCell ref="M19:M20"/>
    <mergeCell ref="B21:K21"/>
    <mergeCell ref="B22:K22"/>
    <mergeCell ref="B24:K24"/>
    <mergeCell ref="B25:K25"/>
    <mergeCell ref="B26:K26"/>
    <mergeCell ref="B51:M51"/>
    <mergeCell ref="B52:M52"/>
    <mergeCell ref="B42:M45"/>
    <mergeCell ref="B23:K23"/>
    <mergeCell ref="B38:M39"/>
    <mergeCell ref="B28:K28"/>
    <mergeCell ref="B29:K29"/>
    <mergeCell ref="B30:K30"/>
    <mergeCell ref="B33:M33"/>
    <mergeCell ref="B35:M36"/>
    <mergeCell ref="B27:K27"/>
    <mergeCell ref="B47:C47"/>
    <mergeCell ref="D47:M47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7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B68F1C-19B2-4131-907D-A5BE772655BF}">
  <sheetPr codeName="Planilha2">
    <pageSetUpPr fitToPage="1"/>
  </sheetPr>
  <dimension ref="A1:V36"/>
  <sheetViews>
    <sheetView showGridLines="0" tabSelected="1" zoomScale="90" zoomScaleNormal="90" workbookViewId="0">
      <pane ySplit="10" topLeftCell="A11" activePane="bottomLeft" state="frozen"/>
      <selection pane="bottomLeft" activeCell="D25" sqref="D25"/>
    </sheetView>
  </sheetViews>
  <sheetFormatPr defaultColWidth="10.33203125" defaultRowHeight="13.2"/>
  <cols>
    <col min="1" max="1" width="14.44140625" style="60" bestFit="1" customWidth="1"/>
    <col min="2" max="2" width="20.33203125" style="60" bestFit="1" customWidth="1"/>
    <col min="3" max="3" width="19.109375" style="60" bestFit="1" customWidth="1"/>
    <col min="4" max="4" width="85.5546875" style="58" bestFit="1" customWidth="1"/>
    <col min="5" max="5" width="5.88671875" style="57" customWidth="1"/>
    <col min="6" max="6" width="13.5546875" style="4" customWidth="1"/>
    <col min="7" max="7" width="21.109375" style="14" bestFit="1" customWidth="1"/>
    <col min="8" max="8" width="17.6640625" style="14" bestFit="1" customWidth="1"/>
    <col min="9" max="9" width="18.44140625" style="14" bestFit="1" customWidth="1"/>
    <col min="10" max="10" width="16.6640625" style="26" hidden="1" customWidth="1"/>
    <col min="11" max="11" width="16.6640625" style="14" hidden="1" customWidth="1"/>
    <col min="12" max="12" width="16.6640625" style="9" hidden="1" customWidth="1"/>
    <col min="13" max="13" width="16.6640625" style="12" hidden="1" customWidth="1"/>
    <col min="14" max="14" width="10.33203125" style="16" customWidth="1"/>
    <col min="15" max="16384" width="10.33203125" style="16"/>
  </cols>
  <sheetData>
    <row r="1" spans="1:22" ht="39.9" customHeight="1">
      <c r="A1" s="227" t="s">
        <v>0</v>
      </c>
      <c r="B1" s="227"/>
      <c r="C1" s="227"/>
      <c r="D1" s="227"/>
      <c r="E1" s="227"/>
      <c r="F1" s="227"/>
      <c r="G1" s="227"/>
      <c r="H1" s="227"/>
      <c r="I1" s="227"/>
      <c r="J1" s="228"/>
      <c r="K1" s="228"/>
      <c r="L1" s="228"/>
      <c r="M1" s="228"/>
    </row>
    <row r="2" spans="1:22" ht="18" customHeight="1">
      <c r="A2" s="230" t="s">
        <v>102</v>
      </c>
      <c r="B2" s="230"/>
      <c r="C2" s="230"/>
      <c r="D2" s="124">
        <v>1</v>
      </c>
      <c r="H2" s="61"/>
      <c r="I2" s="62"/>
      <c r="J2" s="231" t="s">
        <v>57</v>
      </c>
      <c r="K2" s="232"/>
      <c r="L2" s="232"/>
      <c r="M2" s="232"/>
    </row>
    <row r="3" spans="1:22" ht="12.75" customHeight="1">
      <c r="A3" s="123" t="s">
        <v>1</v>
      </c>
      <c r="B3" s="238" t="s">
        <v>103</v>
      </c>
      <c r="C3" s="238"/>
      <c r="D3" s="238"/>
      <c r="E3" s="238"/>
      <c r="F3" s="238"/>
      <c r="G3" s="133" t="s">
        <v>2</v>
      </c>
      <c r="H3" s="239" t="s">
        <v>65</v>
      </c>
      <c r="I3" s="239"/>
      <c r="J3" s="233"/>
      <c r="K3" s="234"/>
      <c r="L3" s="234"/>
      <c r="M3" s="234"/>
    </row>
    <row r="4" spans="1:22" ht="12.75" customHeight="1">
      <c r="A4" s="123" t="s">
        <v>3</v>
      </c>
      <c r="B4" s="238" t="s">
        <v>77</v>
      </c>
      <c r="C4" s="238"/>
      <c r="D4" s="238"/>
      <c r="E4" s="238"/>
      <c r="F4" s="238"/>
      <c r="G4" s="133" t="s">
        <v>75</v>
      </c>
      <c r="H4" s="240" t="s">
        <v>100</v>
      </c>
      <c r="I4" s="240"/>
      <c r="J4" s="233"/>
      <c r="K4" s="234"/>
      <c r="L4" s="234"/>
      <c r="M4" s="234"/>
    </row>
    <row r="5" spans="1:22" ht="12.75" customHeight="1">
      <c r="A5" s="123" t="s">
        <v>5</v>
      </c>
      <c r="B5" s="237"/>
      <c r="C5" s="237"/>
      <c r="D5" s="237"/>
      <c r="F5" s="134"/>
      <c r="G5" s="134" t="s">
        <v>84</v>
      </c>
      <c r="H5" s="241">
        <f>BDI!M30</f>
        <v>0.23780000000000001</v>
      </c>
      <c r="I5" s="241"/>
      <c r="J5" s="233"/>
      <c r="K5" s="234"/>
      <c r="L5" s="234"/>
      <c r="M5" s="234"/>
    </row>
    <row r="6" spans="1:22" ht="15" customHeight="1">
      <c r="A6" s="123" t="s">
        <v>62</v>
      </c>
      <c r="B6" s="135"/>
      <c r="C6" s="229"/>
      <c r="D6" s="229"/>
      <c r="F6" s="136"/>
      <c r="G6" s="136" t="s">
        <v>72</v>
      </c>
      <c r="H6" s="242" t="s">
        <v>101</v>
      </c>
      <c r="I6" s="242"/>
      <c r="J6" s="235"/>
      <c r="K6" s="236"/>
      <c r="L6" s="236"/>
      <c r="M6" s="236"/>
    </row>
    <row r="7" spans="1:22" ht="15" customHeight="1">
      <c r="A7" s="102" t="s">
        <v>73</v>
      </c>
      <c r="B7" s="96">
        <f>I23</f>
        <v>54100.72</v>
      </c>
      <c r="C7" s="226" t="str">
        <f>D29</f>
        <v>(cinquenta e quatro mil e cem reais e setenta e dois centavos)</v>
      </c>
      <c r="D7" s="226"/>
      <c r="E7" s="138"/>
      <c r="F7" s="137"/>
      <c r="G7" s="137" t="s">
        <v>4</v>
      </c>
      <c r="H7" s="121">
        <f ca="1">TODAY()</f>
        <v>46281</v>
      </c>
      <c r="I7" s="122"/>
      <c r="J7" s="223" t="s">
        <v>6</v>
      </c>
      <c r="K7" s="224"/>
      <c r="L7" s="224"/>
      <c r="M7" s="224"/>
    </row>
    <row r="8" spans="1:22" ht="20.100000000000001" customHeight="1">
      <c r="A8" s="53"/>
      <c r="B8" s="55"/>
      <c r="C8" s="18"/>
      <c r="D8" s="19"/>
      <c r="E8" s="54"/>
      <c r="F8" s="54"/>
      <c r="G8" s="56"/>
      <c r="H8" s="56"/>
      <c r="I8" s="56"/>
      <c r="J8" s="223" t="s">
        <v>7</v>
      </c>
      <c r="K8" s="225"/>
      <c r="L8" s="223" t="s">
        <v>8</v>
      </c>
      <c r="M8" s="224"/>
    </row>
    <row r="9" spans="1:22" ht="30" customHeight="1">
      <c r="A9" s="28" t="s">
        <v>9</v>
      </c>
      <c r="B9" s="36" t="s">
        <v>10</v>
      </c>
      <c r="C9" s="29" t="s">
        <v>11</v>
      </c>
      <c r="D9" s="29" t="s">
        <v>12</v>
      </c>
      <c r="E9" s="30" t="s">
        <v>13</v>
      </c>
      <c r="F9" s="31" t="s">
        <v>14</v>
      </c>
      <c r="G9" s="32" t="s">
        <v>15</v>
      </c>
      <c r="H9" s="52" t="s">
        <v>69</v>
      </c>
      <c r="I9" s="33" t="s">
        <v>16</v>
      </c>
      <c r="J9" s="100" t="s">
        <v>17</v>
      </c>
      <c r="K9" s="99" t="s">
        <v>18</v>
      </c>
      <c r="L9" s="98" t="s">
        <v>17</v>
      </c>
      <c r="M9" s="97" t="s">
        <v>18</v>
      </c>
    </row>
    <row r="10" spans="1:22" ht="20.100000000000001" customHeight="1">
      <c r="A10" s="57"/>
      <c r="B10" s="57"/>
      <c r="C10" s="57"/>
      <c r="F10" s="1"/>
      <c r="J10" s="34"/>
      <c r="K10" s="22"/>
      <c r="L10" s="23"/>
      <c r="M10" s="37"/>
    </row>
    <row r="11" spans="1:22">
      <c r="A11" s="110">
        <v>1</v>
      </c>
      <c r="B11" s="111"/>
      <c r="C11" s="111"/>
      <c r="D11" s="112" t="s">
        <v>113</v>
      </c>
      <c r="E11" s="113"/>
      <c r="F11" s="114"/>
      <c r="G11" s="115"/>
      <c r="H11" s="116"/>
      <c r="I11" s="104"/>
      <c r="J11" s="117"/>
      <c r="K11" s="118"/>
      <c r="L11" s="119"/>
      <c r="M11" s="120"/>
    </row>
    <row r="12" spans="1:22">
      <c r="A12" s="127" t="s">
        <v>19</v>
      </c>
      <c r="B12" s="126" t="s">
        <v>85</v>
      </c>
      <c r="C12" s="128" t="s">
        <v>86</v>
      </c>
      <c r="D12" s="129" t="s">
        <v>87</v>
      </c>
      <c r="E12" s="128" t="s">
        <v>76</v>
      </c>
      <c r="F12" s="2">
        <v>266</v>
      </c>
      <c r="G12" s="3">
        <v>36.1</v>
      </c>
      <c r="H12" s="51">
        <f>ROUND(G12*(1+$H$5),2)</f>
        <v>44.68</v>
      </c>
      <c r="I12" s="20">
        <f>ROUND(H12*F12,2)</f>
        <v>11884.88</v>
      </c>
      <c r="J12" s="21"/>
      <c r="K12" s="15">
        <f>F12-J12</f>
        <v>266</v>
      </c>
      <c r="L12" s="10">
        <f t="shared" ref="L12" si="0">ROUND($H12*J12,2)</f>
        <v>0</v>
      </c>
      <c r="M12" s="24">
        <f t="shared" ref="M12" si="1">I12-L12</f>
        <v>11884.88</v>
      </c>
      <c r="N12" s="59"/>
      <c r="O12" s="59"/>
      <c r="P12" s="59"/>
      <c r="Q12" s="59"/>
      <c r="R12" s="59"/>
      <c r="S12" s="59"/>
      <c r="T12" s="59"/>
      <c r="U12" s="59"/>
      <c r="V12" s="59"/>
    </row>
    <row r="13" spans="1:22">
      <c r="A13" s="127" t="s">
        <v>78</v>
      </c>
      <c r="B13" s="126" t="s">
        <v>85</v>
      </c>
      <c r="C13" s="128" t="s">
        <v>86</v>
      </c>
      <c r="D13" s="130" t="s">
        <v>88</v>
      </c>
      <c r="E13" s="128" t="s">
        <v>83</v>
      </c>
      <c r="F13" s="2">
        <v>108</v>
      </c>
      <c r="G13" s="3">
        <v>75</v>
      </c>
      <c r="H13" s="51">
        <f t="shared" ref="H13:H20" si="2">ROUND(G13*(1+$H$5),2)</f>
        <v>92.84</v>
      </c>
      <c r="I13" s="20">
        <f t="shared" ref="I13:I16" si="3">ROUND(H13*F13,2)</f>
        <v>10026.719999999999</v>
      </c>
      <c r="J13" s="21"/>
      <c r="K13" s="15">
        <f t="shared" ref="K13:K16" si="4">F13-J13</f>
        <v>108</v>
      </c>
      <c r="L13" s="10">
        <f t="shared" ref="L13:L16" si="5">ROUND($H13*J13,2)</f>
        <v>0</v>
      </c>
      <c r="M13" s="24">
        <f t="shared" ref="M13:M16" si="6">I13-L13</f>
        <v>10026.719999999999</v>
      </c>
      <c r="N13" s="59"/>
      <c r="O13" s="59"/>
      <c r="P13" s="59"/>
      <c r="Q13" s="59"/>
      <c r="R13" s="59"/>
      <c r="S13" s="59"/>
      <c r="T13" s="59"/>
      <c r="U13" s="59"/>
      <c r="V13" s="59"/>
    </row>
    <row r="14" spans="1:22">
      <c r="A14" s="127" t="s">
        <v>79</v>
      </c>
      <c r="B14" s="125" t="s">
        <v>85</v>
      </c>
      <c r="C14" s="128" t="s">
        <v>86</v>
      </c>
      <c r="D14" s="130" t="s">
        <v>89</v>
      </c>
      <c r="E14" s="128" t="s">
        <v>83</v>
      </c>
      <c r="F14" s="2">
        <v>20</v>
      </c>
      <c r="G14" s="3">
        <v>60</v>
      </c>
      <c r="H14" s="51">
        <f t="shared" si="2"/>
        <v>74.27</v>
      </c>
      <c r="I14" s="20">
        <f t="shared" si="3"/>
        <v>1485.4</v>
      </c>
      <c r="J14" s="21"/>
      <c r="K14" s="15">
        <f t="shared" si="4"/>
        <v>20</v>
      </c>
      <c r="L14" s="10">
        <f t="shared" si="5"/>
        <v>0</v>
      </c>
      <c r="M14" s="24">
        <f t="shared" si="6"/>
        <v>1485.4</v>
      </c>
      <c r="N14" s="59"/>
      <c r="O14" s="59"/>
      <c r="P14" s="59"/>
      <c r="Q14" s="59"/>
      <c r="R14" s="59"/>
      <c r="S14" s="59"/>
      <c r="T14" s="59"/>
      <c r="U14" s="59"/>
      <c r="V14" s="59"/>
    </row>
    <row r="15" spans="1:22">
      <c r="A15" s="127" t="s">
        <v>80</v>
      </c>
      <c r="B15" s="126" t="s">
        <v>85</v>
      </c>
      <c r="C15" s="128" t="s">
        <v>86</v>
      </c>
      <c r="D15" s="130" t="s">
        <v>90</v>
      </c>
      <c r="E15" s="128" t="s">
        <v>83</v>
      </c>
      <c r="F15" s="2">
        <v>1</v>
      </c>
      <c r="G15" s="3">
        <v>460</v>
      </c>
      <c r="H15" s="51">
        <f t="shared" si="2"/>
        <v>569.39</v>
      </c>
      <c r="I15" s="20">
        <f t="shared" si="3"/>
        <v>569.39</v>
      </c>
      <c r="J15" s="21"/>
      <c r="K15" s="15">
        <f t="shared" si="4"/>
        <v>1</v>
      </c>
      <c r="L15" s="10">
        <f t="shared" si="5"/>
        <v>0</v>
      </c>
      <c r="M15" s="24">
        <f t="shared" si="6"/>
        <v>569.39</v>
      </c>
      <c r="N15" s="59"/>
      <c r="O15" s="59"/>
      <c r="P15" s="59"/>
      <c r="Q15" s="59"/>
      <c r="R15" s="59"/>
      <c r="S15" s="59"/>
      <c r="T15" s="59"/>
      <c r="U15" s="59"/>
      <c r="V15" s="59"/>
    </row>
    <row r="16" spans="1:22">
      <c r="A16" s="131" t="s">
        <v>81</v>
      </c>
      <c r="B16" s="126" t="s">
        <v>85</v>
      </c>
      <c r="C16" s="128" t="s">
        <v>86</v>
      </c>
      <c r="D16" s="130" t="s">
        <v>91</v>
      </c>
      <c r="E16" s="128" t="s">
        <v>83</v>
      </c>
      <c r="F16" s="2">
        <v>1</v>
      </c>
      <c r="G16" s="3">
        <v>250</v>
      </c>
      <c r="H16" s="51">
        <f t="shared" si="2"/>
        <v>309.45</v>
      </c>
      <c r="I16" s="20">
        <f t="shared" si="3"/>
        <v>309.45</v>
      </c>
      <c r="J16" s="21"/>
      <c r="K16" s="15">
        <f t="shared" si="4"/>
        <v>1</v>
      </c>
      <c r="L16" s="10">
        <f t="shared" si="5"/>
        <v>0</v>
      </c>
      <c r="M16" s="24">
        <f t="shared" si="6"/>
        <v>309.45</v>
      </c>
      <c r="N16" s="59"/>
      <c r="O16" s="59"/>
      <c r="P16" s="59"/>
      <c r="Q16" s="59"/>
      <c r="R16" s="59"/>
      <c r="S16" s="59"/>
      <c r="T16" s="59"/>
      <c r="U16" s="59"/>
      <c r="V16" s="59"/>
    </row>
    <row r="17" spans="1:22">
      <c r="A17" s="131" t="s">
        <v>92</v>
      </c>
      <c r="B17" s="126" t="s">
        <v>85</v>
      </c>
      <c r="C17" s="128" t="s">
        <v>86</v>
      </c>
      <c r="D17" s="130" t="s">
        <v>93</v>
      </c>
      <c r="E17" s="128" t="s">
        <v>83</v>
      </c>
      <c r="F17" s="2">
        <v>1</v>
      </c>
      <c r="G17" s="3">
        <v>135</v>
      </c>
      <c r="H17" s="51">
        <f t="shared" si="2"/>
        <v>167.1</v>
      </c>
      <c r="I17" s="20">
        <f>ROUND(H17*F17,2)</f>
        <v>167.1</v>
      </c>
      <c r="J17" s="21"/>
      <c r="K17" s="15">
        <f>F17-J17</f>
        <v>1</v>
      </c>
      <c r="L17" s="10">
        <f t="shared" ref="L17" si="7">ROUND($H17*J17,2)</f>
        <v>0</v>
      </c>
      <c r="M17" s="24">
        <f t="shared" ref="M17" si="8">I17-L17</f>
        <v>167.1</v>
      </c>
      <c r="N17" s="59"/>
      <c r="O17" s="59"/>
      <c r="P17" s="59"/>
      <c r="Q17" s="59"/>
      <c r="R17" s="59"/>
      <c r="S17" s="59"/>
      <c r="T17" s="59"/>
      <c r="U17" s="59"/>
      <c r="V17" s="59"/>
    </row>
    <row r="18" spans="1:22">
      <c r="A18" s="131" t="s">
        <v>94</v>
      </c>
      <c r="B18" s="126" t="s">
        <v>85</v>
      </c>
      <c r="C18" s="128" t="s">
        <v>86</v>
      </c>
      <c r="D18" s="130" t="s">
        <v>95</v>
      </c>
      <c r="E18" s="128" t="s">
        <v>74</v>
      </c>
      <c r="F18" s="2">
        <v>27</v>
      </c>
      <c r="G18" s="3">
        <v>20</v>
      </c>
      <c r="H18" s="51">
        <f t="shared" si="2"/>
        <v>24.76</v>
      </c>
      <c r="I18" s="20">
        <f t="shared" ref="I18:I19" si="9">ROUND(H18*F18,2)</f>
        <v>668.52</v>
      </c>
      <c r="J18" s="21"/>
      <c r="K18" s="15">
        <f t="shared" ref="K18:K19" si="10">F18-J18</f>
        <v>27</v>
      </c>
      <c r="L18" s="10">
        <f t="shared" ref="L18:L19" si="11">ROUND($H18*J18,2)</f>
        <v>0</v>
      </c>
      <c r="M18" s="24">
        <f t="shared" ref="M18:M19" si="12">I18-L18</f>
        <v>668.52</v>
      </c>
      <c r="N18" s="59"/>
      <c r="O18" s="59"/>
      <c r="P18" s="59"/>
      <c r="Q18" s="59"/>
      <c r="R18" s="59"/>
      <c r="S18" s="59"/>
      <c r="T18" s="59"/>
      <c r="U18" s="59"/>
      <c r="V18" s="59"/>
    </row>
    <row r="19" spans="1:22">
      <c r="A19" s="131" t="s">
        <v>96</v>
      </c>
      <c r="B19" s="132" t="s">
        <v>85</v>
      </c>
      <c r="C19" s="128" t="s">
        <v>86</v>
      </c>
      <c r="D19" s="130" t="s">
        <v>97</v>
      </c>
      <c r="E19" s="128" t="s">
        <v>74</v>
      </c>
      <c r="F19" s="2">
        <v>10</v>
      </c>
      <c r="G19" s="3">
        <v>22</v>
      </c>
      <c r="H19" s="51">
        <f t="shared" si="2"/>
        <v>27.23</v>
      </c>
      <c r="I19" s="103">
        <f t="shared" si="9"/>
        <v>272.3</v>
      </c>
      <c r="J19" s="21"/>
      <c r="K19" s="15">
        <f t="shared" si="10"/>
        <v>10</v>
      </c>
      <c r="L19" s="10">
        <f t="shared" si="11"/>
        <v>0</v>
      </c>
      <c r="M19" s="24">
        <f t="shared" si="12"/>
        <v>272.3</v>
      </c>
      <c r="N19" s="59"/>
      <c r="O19" s="59"/>
      <c r="P19" s="59"/>
      <c r="Q19" s="59"/>
      <c r="R19" s="59"/>
      <c r="S19" s="59"/>
      <c r="T19" s="59"/>
      <c r="U19" s="59"/>
      <c r="V19" s="59"/>
    </row>
    <row r="20" spans="1:22">
      <c r="A20" s="131" t="s">
        <v>98</v>
      </c>
      <c r="B20" s="126" t="s">
        <v>85</v>
      </c>
      <c r="C20" s="128" t="s">
        <v>86</v>
      </c>
      <c r="D20" s="130" t="s">
        <v>99</v>
      </c>
      <c r="E20" s="128" t="s">
        <v>83</v>
      </c>
      <c r="F20" s="2">
        <v>1</v>
      </c>
      <c r="G20" s="3">
        <v>23200</v>
      </c>
      <c r="H20" s="3">
        <f t="shared" si="2"/>
        <v>28716.959999999999</v>
      </c>
      <c r="I20" s="95">
        <f>ROUND(H20*F20,2)</f>
        <v>28716.959999999999</v>
      </c>
      <c r="J20" s="21"/>
      <c r="K20" s="15">
        <f>F20-J20</f>
        <v>1</v>
      </c>
      <c r="L20" s="10">
        <f t="shared" ref="L20" si="13">ROUND($H20*J20,2)</f>
        <v>0</v>
      </c>
      <c r="M20" s="24">
        <f t="shared" ref="M20" si="14">I20-L20</f>
        <v>28716.959999999999</v>
      </c>
      <c r="N20" s="59"/>
      <c r="O20" s="59"/>
      <c r="P20" s="59"/>
      <c r="Q20" s="59"/>
      <c r="R20" s="59"/>
      <c r="S20" s="59"/>
      <c r="T20" s="59"/>
      <c r="U20" s="59"/>
      <c r="V20" s="59"/>
    </row>
    <row r="21" spans="1:22" ht="15" customHeight="1">
      <c r="A21" s="221" t="s">
        <v>82</v>
      </c>
      <c r="B21" s="221"/>
      <c r="C21" s="221"/>
      <c r="D21" s="221"/>
      <c r="E21" s="221"/>
      <c r="F21" s="221"/>
      <c r="G21" s="221"/>
      <c r="H21" s="222"/>
      <c r="I21" s="105">
        <f>SUM(I11:I20)</f>
        <v>54100.72</v>
      </c>
      <c r="J21" s="106"/>
      <c r="K21" s="107"/>
      <c r="L21" s="108"/>
      <c r="M21" s="109"/>
      <c r="N21" s="59"/>
      <c r="O21" s="59"/>
      <c r="P21" s="59"/>
      <c r="Q21" s="59"/>
      <c r="R21" s="59"/>
      <c r="S21" s="59"/>
      <c r="T21" s="59"/>
      <c r="U21" s="59"/>
      <c r="V21" s="59"/>
    </row>
    <row r="22" spans="1:22" ht="15" customHeight="1">
      <c r="A22" s="101"/>
      <c r="B22" s="101"/>
      <c r="C22" s="101"/>
      <c r="D22" s="101"/>
      <c r="E22" s="101"/>
      <c r="F22" s="101"/>
      <c r="G22" s="101"/>
      <c r="H22" s="101"/>
      <c r="I22" s="102"/>
      <c r="J22" s="101"/>
      <c r="K22" s="101"/>
      <c r="L22" s="101"/>
      <c r="M22" s="101"/>
      <c r="N22" s="59"/>
      <c r="O22" s="59"/>
      <c r="P22" s="59"/>
      <c r="Q22" s="59"/>
      <c r="R22" s="59"/>
      <c r="S22" s="59"/>
      <c r="T22" s="59"/>
      <c r="U22" s="59"/>
      <c r="V22" s="59"/>
    </row>
    <row r="23" spans="1:22" s="17" customFormat="1" ht="20.100000000000001" customHeight="1">
      <c r="A23" s="218" t="s">
        <v>20</v>
      </c>
      <c r="B23" s="218"/>
      <c r="C23" s="218"/>
      <c r="D23" s="218"/>
      <c r="E23" s="218"/>
      <c r="F23" s="218"/>
      <c r="G23" s="218"/>
      <c r="H23" s="78"/>
      <c r="I23" s="79">
        <f>SUM(I21)</f>
        <v>54100.72</v>
      </c>
      <c r="J23" s="63"/>
      <c r="K23" s="27"/>
      <c r="L23" s="27">
        <f>SUM(L9:L22)</f>
        <v>0</v>
      </c>
      <c r="M23" s="27">
        <f>SUM(M9:M22)</f>
        <v>54100.72</v>
      </c>
    </row>
    <row r="24" spans="1:22" s="17" customFormat="1" ht="15" customHeight="1">
      <c r="A24" s="90"/>
      <c r="B24" s="90"/>
      <c r="C24" s="90"/>
      <c r="D24" s="90"/>
      <c r="E24" s="90"/>
      <c r="F24" s="91"/>
      <c r="G24" s="91"/>
      <c r="H24" s="91"/>
      <c r="I24" s="91"/>
      <c r="J24" s="94"/>
      <c r="K24" s="95"/>
      <c r="L24" s="95"/>
      <c r="M24" s="95"/>
    </row>
    <row r="25" spans="1:22" s="17" customFormat="1" ht="12.75" customHeight="1">
      <c r="A25" s="64"/>
      <c r="B25" s="64"/>
      <c r="C25" s="64"/>
      <c r="D25" s="64"/>
      <c r="E25" s="64"/>
      <c r="F25" s="65"/>
      <c r="G25" s="65"/>
      <c r="H25" s="65"/>
      <c r="I25" s="65"/>
      <c r="J25" s="66"/>
      <c r="K25" s="1"/>
      <c r="L25" s="1"/>
      <c r="M25" s="1"/>
    </row>
    <row r="26" spans="1:22" ht="12.75" customHeight="1">
      <c r="A26" s="219" t="s">
        <v>67</v>
      </c>
      <c r="B26" s="219"/>
      <c r="C26" s="219"/>
      <c r="D26" s="219"/>
      <c r="E26" s="92"/>
      <c r="F26" s="92"/>
      <c r="G26" s="92"/>
      <c r="H26" s="92"/>
      <c r="I26" s="92"/>
      <c r="J26" s="93"/>
      <c r="K26" s="92"/>
      <c r="L26" s="92"/>
      <c r="M26" s="92"/>
    </row>
    <row r="27" spans="1:22">
      <c r="A27" s="67"/>
      <c r="B27" s="68"/>
      <c r="C27" s="69"/>
      <c r="D27" s="70"/>
      <c r="E27" s="16"/>
      <c r="F27" s="14"/>
    </row>
    <row r="28" spans="1:22" ht="13.8">
      <c r="A28" s="220" t="s">
        <v>21</v>
      </c>
      <c r="B28" s="220"/>
      <c r="C28" s="71">
        <f>M23</f>
        <v>54100.72</v>
      </c>
      <c r="D28" s="215" t="s">
        <v>104</v>
      </c>
      <c r="E28" s="215"/>
      <c r="F28" s="215"/>
      <c r="G28" s="215"/>
      <c r="H28" s="215"/>
      <c r="I28" s="215"/>
    </row>
    <row r="29" spans="1:22" s="87" customFormat="1" ht="20.100000000000001" customHeight="1">
      <c r="A29" s="216" t="s">
        <v>66</v>
      </c>
      <c r="B29" s="216"/>
      <c r="C29" s="82">
        <f>I23</f>
        <v>54100.72</v>
      </c>
      <c r="D29" s="217" t="s">
        <v>104</v>
      </c>
      <c r="E29" s="217"/>
      <c r="F29" s="217"/>
      <c r="G29" s="217"/>
      <c r="H29" s="217"/>
      <c r="I29" s="217"/>
      <c r="J29" s="83"/>
      <c r="K29" s="84"/>
      <c r="L29" s="85"/>
      <c r="M29" s="86"/>
    </row>
    <row r="30" spans="1:22" s="87" customFormat="1" ht="12.75" customHeight="1">
      <c r="A30" s="211" t="s">
        <v>22</v>
      </c>
      <c r="B30" s="211"/>
      <c r="C30" s="88">
        <f>I23</f>
        <v>54100.72</v>
      </c>
      <c r="D30" s="215" t="s">
        <v>104</v>
      </c>
      <c r="E30" s="215"/>
      <c r="F30" s="215"/>
      <c r="G30" s="215"/>
      <c r="H30" s="215"/>
      <c r="I30" s="215"/>
      <c r="J30" s="83"/>
      <c r="K30" s="84"/>
      <c r="L30" s="85"/>
      <c r="M30" s="86"/>
    </row>
    <row r="31" spans="1:22">
      <c r="A31" s="80"/>
      <c r="B31" s="80"/>
      <c r="C31" s="80"/>
      <c r="D31" s="212"/>
      <c r="E31" s="212"/>
      <c r="F31" s="212"/>
      <c r="G31" s="212"/>
      <c r="H31" s="212"/>
      <c r="I31" s="212"/>
      <c r="J31" s="72"/>
      <c r="K31" s="73"/>
      <c r="L31" s="74"/>
      <c r="M31" s="75"/>
    </row>
    <row r="32" spans="1:22" ht="15" customHeight="1">
      <c r="A32" s="76"/>
      <c r="B32" s="68"/>
      <c r="C32" s="69"/>
      <c r="D32" s="70"/>
    </row>
    <row r="33" spans="1:13" ht="12.75" customHeight="1">
      <c r="A33" s="89" t="s">
        <v>70</v>
      </c>
      <c r="B33" s="214">
        <f ca="1">TODAY()</f>
        <v>46281</v>
      </c>
      <c r="C33" s="214"/>
      <c r="D33" s="214"/>
      <c r="E33" s="81"/>
      <c r="F33" s="81"/>
      <c r="G33" s="81"/>
      <c r="H33" s="81"/>
      <c r="I33" s="81"/>
      <c r="J33" s="81"/>
      <c r="K33" s="81"/>
      <c r="L33" s="81"/>
      <c r="M33" s="81"/>
    </row>
    <row r="34" spans="1:13">
      <c r="A34" s="213"/>
      <c r="B34" s="213"/>
      <c r="C34" s="213"/>
      <c r="D34" s="213"/>
      <c r="E34" s="210"/>
      <c r="F34" s="210"/>
      <c r="G34" s="210"/>
      <c r="H34" s="57"/>
      <c r="I34" s="16"/>
      <c r="J34" s="35"/>
      <c r="K34" s="16"/>
      <c r="L34" s="11"/>
      <c r="M34" s="13"/>
    </row>
    <row r="35" spans="1:13">
      <c r="A35" s="209">
        <f>B5</f>
        <v>0</v>
      </c>
      <c r="B35" s="209"/>
      <c r="C35" s="209"/>
      <c r="D35" s="77"/>
      <c r="E35" s="210" t="s">
        <v>23</v>
      </c>
      <c r="F35" s="210"/>
      <c r="G35" s="210"/>
      <c r="H35" s="57"/>
      <c r="I35" s="16"/>
      <c r="J35" s="35"/>
      <c r="K35" s="16"/>
      <c r="L35" s="11"/>
      <c r="M35" s="13"/>
    </row>
    <row r="36" spans="1:13">
      <c r="A36" s="209">
        <f>B6</f>
        <v>0</v>
      </c>
      <c r="B36" s="209"/>
      <c r="C36" s="209"/>
      <c r="D36" s="77"/>
      <c r="E36" s="210" t="s">
        <v>24</v>
      </c>
      <c r="F36" s="210"/>
      <c r="G36" s="210"/>
      <c r="H36" s="57"/>
      <c r="I36" s="16"/>
      <c r="J36" s="35"/>
      <c r="K36" s="16"/>
      <c r="L36" s="11"/>
      <c r="M36" s="13"/>
    </row>
  </sheetData>
  <mergeCells count="32">
    <mergeCell ref="A1:M1"/>
    <mergeCell ref="C6:D6"/>
    <mergeCell ref="A2:C2"/>
    <mergeCell ref="J2:M6"/>
    <mergeCell ref="B5:D5"/>
    <mergeCell ref="B3:F3"/>
    <mergeCell ref="H3:I3"/>
    <mergeCell ref="B4:F4"/>
    <mergeCell ref="H4:I4"/>
    <mergeCell ref="H5:I5"/>
    <mergeCell ref="H6:I6"/>
    <mergeCell ref="A21:H21"/>
    <mergeCell ref="J7:M7"/>
    <mergeCell ref="J8:K8"/>
    <mergeCell ref="L8:M8"/>
    <mergeCell ref="D28:I28"/>
    <mergeCell ref="C7:D7"/>
    <mergeCell ref="A29:B29"/>
    <mergeCell ref="D29:I29"/>
    <mergeCell ref="A23:G23"/>
    <mergeCell ref="A26:D26"/>
    <mergeCell ref="A28:B28"/>
    <mergeCell ref="A36:C36"/>
    <mergeCell ref="E36:G36"/>
    <mergeCell ref="A30:B30"/>
    <mergeCell ref="D31:I31"/>
    <mergeCell ref="A34:D34"/>
    <mergeCell ref="E34:G34"/>
    <mergeCell ref="A35:C35"/>
    <mergeCell ref="E35:G35"/>
    <mergeCell ref="B33:D33"/>
    <mergeCell ref="D30:I30"/>
  </mergeCells>
  <phoneticPr fontId="8" type="noConversion"/>
  <conditionalFormatting sqref="F9:H9">
    <cfRule type="cellIs" dxfId="0" priority="1" stopIfTrue="1" operator="equal">
      <formula>0</formula>
    </cfRule>
  </conditionalFormatting>
  <printOptions horizontalCentered="1"/>
  <pageMargins left="0.51181102362204722" right="0.51181102362204722" top="0.59055118110236227" bottom="0.59055118110236227" header="0.31496062992125984" footer="0.31496062992125984"/>
  <pageSetup paperSize="9" scale="62" fitToHeight="0" orientation="landscape" r:id="rId1"/>
  <headerFooter>
    <oddFooter>&amp;LPrefeitura Municipal de Alpinópolis&amp;C&amp;P de &amp;N&amp;R&amp;D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85705-2B8B-4097-9B11-529F8EA8E87D}">
  <sheetPr>
    <pageSetUpPr fitToPage="1"/>
  </sheetPr>
  <dimension ref="A1:L39"/>
  <sheetViews>
    <sheetView workbookViewId="0">
      <selection activeCell="E28" sqref="E28"/>
    </sheetView>
  </sheetViews>
  <sheetFormatPr defaultColWidth="9.109375" defaultRowHeight="13.2"/>
  <cols>
    <col min="1" max="1" width="10.5546875" style="139" bestFit="1" customWidth="1"/>
    <col min="2" max="2" width="56" style="139" bestFit="1" customWidth="1"/>
    <col min="3" max="3" width="11.44140625" style="168" bestFit="1" customWidth="1"/>
    <col min="4" max="4" width="12.44140625" style="168" bestFit="1" customWidth="1"/>
    <col min="5" max="5" width="9.109375" style="139" bestFit="1" customWidth="1"/>
    <col min="6" max="6" width="13.33203125" style="166" bestFit="1" customWidth="1"/>
    <col min="7" max="7" width="9.109375" style="139" bestFit="1" customWidth="1"/>
    <col min="8" max="8" width="13.33203125" style="166" bestFit="1" customWidth="1"/>
    <col min="9" max="9" width="9.109375" style="139" bestFit="1" customWidth="1"/>
    <col min="10" max="10" width="13.33203125" style="166" bestFit="1" customWidth="1"/>
    <col min="11" max="11" width="9.109375" style="139" bestFit="1" customWidth="1"/>
    <col min="12" max="12" width="13.33203125" style="166" bestFit="1" customWidth="1"/>
    <col min="13" max="16384" width="9.109375" style="139"/>
  </cols>
  <sheetData>
    <row r="1" spans="1:12" ht="17.399999999999999">
      <c r="A1" s="255" t="s">
        <v>0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</row>
    <row r="2" spans="1:12">
      <c r="A2" s="140"/>
      <c r="B2" s="140"/>
      <c r="C2" s="141"/>
      <c r="D2" s="141"/>
      <c r="E2" s="140"/>
      <c r="F2" s="140"/>
      <c r="G2" s="140"/>
      <c r="H2" s="140"/>
      <c r="I2" s="140"/>
      <c r="J2" s="140"/>
      <c r="K2" s="140"/>
      <c r="L2" s="140"/>
    </row>
    <row r="3" spans="1:12" s="140" customFormat="1">
      <c r="A3" s="256" t="s">
        <v>112</v>
      </c>
      <c r="B3" s="256"/>
      <c r="C3" s="256"/>
      <c r="D3" s="256"/>
      <c r="E3" s="256"/>
      <c r="F3" s="256"/>
      <c r="G3" s="256"/>
      <c r="H3" s="256"/>
      <c r="I3" s="256"/>
      <c r="J3" s="256"/>
      <c r="K3" s="256"/>
      <c r="L3" s="256"/>
    </row>
    <row r="4" spans="1:12" s="140" customFormat="1">
      <c r="A4" s="256" t="s">
        <v>103</v>
      </c>
      <c r="B4" s="256"/>
      <c r="C4" s="256"/>
      <c r="D4" s="256"/>
      <c r="E4" s="256"/>
      <c r="F4" s="256"/>
      <c r="G4" s="256"/>
      <c r="H4" s="256"/>
      <c r="I4" s="256"/>
      <c r="J4" s="256"/>
      <c r="K4" s="256"/>
      <c r="L4" s="256"/>
    </row>
    <row r="5" spans="1:12" s="140" customFormat="1">
      <c r="A5" s="142"/>
      <c r="B5" s="142"/>
      <c r="C5" s="142"/>
      <c r="D5" s="142"/>
      <c r="E5" s="142"/>
      <c r="F5" s="142"/>
      <c r="G5" s="142"/>
      <c r="H5" s="142"/>
      <c r="I5" s="142"/>
      <c r="J5" s="142"/>
      <c r="K5" s="142"/>
      <c r="L5" s="142"/>
    </row>
    <row r="6" spans="1:12" s="140" customFormat="1">
      <c r="A6" s="143"/>
      <c r="B6" s="143"/>
      <c r="C6" s="144"/>
      <c r="D6" s="144"/>
      <c r="E6" s="143"/>
      <c r="F6" s="143"/>
      <c r="G6" s="143"/>
      <c r="H6" s="143"/>
      <c r="I6" s="143"/>
      <c r="J6" s="143"/>
      <c r="K6" s="143"/>
      <c r="L6" s="143"/>
    </row>
    <row r="7" spans="1:12" s="140" customFormat="1">
      <c r="C7" s="141"/>
      <c r="D7" s="141"/>
    </row>
    <row r="8" spans="1:12" ht="15.6">
      <c r="A8" s="257" t="s">
        <v>105</v>
      </c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</row>
    <row r="9" spans="1:12" ht="15.6">
      <c r="A9" s="145"/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</row>
    <row r="10" spans="1:12" ht="15" customHeight="1">
      <c r="A10" s="259" t="s">
        <v>114</v>
      </c>
      <c r="B10" s="260"/>
      <c r="C10" s="260"/>
      <c r="D10" s="261"/>
      <c r="E10" s="258">
        <v>1</v>
      </c>
      <c r="F10" s="258"/>
      <c r="G10" s="258">
        <v>2</v>
      </c>
      <c r="H10" s="258"/>
      <c r="I10" s="258">
        <v>3</v>
      </c>
      <c r="J10" s="258"/>
      <c r="K10" s="258">
        <v>4</v>
      </c>
      <c r="L10" s="258"/>
    </row>
    <row r="11" spans="1:12" s="146" customFormat="1">
      <c r="A11" s="253" t="s">
        <v>9</v>
      </c>
      <c r="B11" s="253" t="s">
        <v>12</v>
      </c>
      <c r="C11" s="253" t="s">
        <v>106</v>
      </c>
      <c r="D11" s="253" t="s">
        <v>117</v>
      </c>
      <c r="E11" s="172" t="s">
        <v>115</v>
      </c>
      <c r="F11" s="172" t="s">
        <v>116</v>
      </c>
      <c r="G11" s="172" t="s">
        <v>115</v>
      </c>
      <c r="H11" s="172" t="s">
        <v>116</v>
      </c>
      <c r="I11" s="172" t="s">
        <v>115</v>
      </c>
      <c r="J11" s="172" t="s">
        <v>116</v>
      </c>
      <c r="K11" s="172" t="s">
        <v>115</v>
      </c>
      <c r="L11" s="172" t="s">
        <v>116</v>
      </c>
    </row>
    <row r="12" spans="1:12" s="149" customFormat="1">
      <c r="A12" s="254"/>
      <c r="B12" s="254"/>
      <c r="C12" s="254"/>
      <c r="D12" s="254"/>
      <c r="E12" s="147" t="s">
        <v>118</v>
      </c>
      <c r="F12" s="148" t="s">
        <v>107</v>
      </c>
      <c r="G12" s="147" t="s">
        <v>118</v>
      </c>
      <c r="H12" s="148" t="s">
        <v>107</v>
      </c>
      <c r="I12" s="147" t="s">
        <v>118</v>
      </c>
      <c r="J12" s="148" t="s">
        <v>107</v>
      </c>
      <c r="K12" s="147" t="s">
        <v>118</v>
      </c>
      <c r="L12" s="148" t="s">
        <v>107</v>
      </c>
    </row>
    <row r="13" spans="1:12" s="149" customFormat="1">
      <c r="A13" s="150" t="str">
        <f>'Planilha de Custos e Medição'!A12</f>
        <v>1.1</v>
      </c>
      <c r="B13" s="151" t="str">
        <f>'Planilha de Custos e Medição'!D12</f>
        <v>TELA FIO 12 MALHA 08 DE 1,80M DE ALTURA</v>
      </c>
      <c r="C13" s="152">
        <f>'Planilha de Custos e Medição'!I12</f>
        <v>11884.88</v>
      </c>
      <c r="D13" s="153">
        <f>SUM(F13,H13,J13,L13)</f>
        <v>1</v>
      </c>
      <c r="E13" s="154"/>
      <c r="F13" s="155">
        <f>E13/$C13</f>
        <v>0</v>
      </c>
      <c r="G13" s="154">
        <v>5000</v>
      </c>
      <c r="H13" s="155">
        <f>G13/$C13</f>
        <v>0.42070260700991513</v>
      </c>
      <c r="I13" s="154">
        <v>5000</v>
      </c>
      <c r="J13" s="155">
        <f>I13/$C13</f>
        <v>0.42070260700991513</v>
      </c>
      <c r="K13" s="154">
        <v>1884.88</v>
      </c>
      <c r="L13" s="155">
        <f>K13/$C13</f>
        <v>0.15859478598016979</v>
      </c>
    </row>
    <row r="14" spans="1:12" s="149" customFormat="1">
      <c r="A14" s="150" t="str">
        <f>'Planilha de Custos e Medição'!A13</f>
        <v>1.2</v>
      </c>
      <c r="B14" s="151" t="str">
        <f>'Planilha de Custos e Medição'!D13</f>
        <v>POSTES DE CONCRETO PARA ALAMBRADO DE 3,00 M</v>
      </c>
      <c r="C14" s="152">
        <f>'Planilha de Custos e Medição'!I13</f>
        <v>10026.719999999999</v>
      </c>
      <c r="D14" s="153">
        <f t="shared" ref="D14:D23" si="0">SUM(F14,H14,J14,L14)</f>
        <v>1</v>
      </c>
      <c r="E14" s="154">
        <v>10026.719999999999</v>
      </c>
      <c r="F14" s="155">
        <f>E14/C$14</f>
        <v>1</v>
      </c>
      <c r="G14" s="170"/>
      <c r="H14" s="171"/>
      <c r="I14" s="170"/>
      <c r="J14" s="171"/>
      <c r="K14" s="170"/>
      <c r="L14" s="171"/>
    </row>
    <row r="15" spans="1:12" s="149" customFormat="1">
      <c r="A15" s="150" t="str">
        <f>'Planilha de Custos e Medição'!A14</f>
        <v>1.3</v>
      </c>
      <c r="B15" s="151" t="str">
        <f>'Planilha de Custos e Medição'!D14</f>
        <v>ESCORAS 10X10 CM COM 2,20M</v>
      </c>
      <c r="C15" s="152">
        <f>'Planilha de Custos e Medição'!I14</f>
        <v>1485.4</v>
      </c>
      <c r="D15" s="153">
        <f t="shared" si="0"/>
        <v>0.99999999999999989</v>
      </c>
      <c r="E15" s="154">
        <v>1000</v>
      </c>
      <c r="F15" s="155">
        <f>E15/C$15</f>
        <v>0.67321933485929708</v>
      </c>
      <c r="G15" s="154">
        <v>485.4</v>
      </c>
      <c r="H15" s="155">
        <f t="shared" ref="H15:H23" si="1">G15/$C15</f>
        <v>0.32678066514070281</v>
      </c>
      <c r="I15" s="170"/>
      <c r="J15" s="171"/>
      <c r="K15" s="170"/>
      <c r="L15" s="171"/>
    </row>
    <row r="16" spans="1:12" s="149" customFormat="1">
      <c r="A16" s="150" t="str">
        <f>'Planilha de Custos e Medição'!A15</f>
        <v>1.4</v>
      </c>
      <c r="B16" s="151" t="str">
        <f>'Planilha de Custos e Medição'!D15</f>
        <v>ROLO DE ARAME FARPADO 500 M</v>
      </c>
      <c r="C16" s="152">
        <f>'Planilha de Custos e Medição'!I15</f>
        <v>569.39</v>
      </c>
      <c r="D16" s="153">
        <f t="shared" si="0"/>
        <v>1</v>
      </c>
      <c r="E16" s="154"/>
      <c r="F16" s="155">
        <f>E16/$C16</f>
        <v>0</v>
      </c>
      <c r="G16" s="154">
        <v>400</v>
      </c>
      <c r="H16" s="155">
        <f t="shared" si="1"/>
        <v>0.70250619083580679</v>
      </c>
      <c r="I16" s="154">
        <v>169.39</v>
      </c>
      <c r="J16" s="155">
        <f t="shared" ref="J16:J23" si="2">I16/$C16</f>
        <v>0.29749380916419327</v>
      </c>
      <c r="K16" s="170"/>
      <c r="L16" s="171"/>
    </row>
    <row r="17" spans="1:12" s="149" customFormat="1">
      <c r="A17" s="150" t="str">
        <f>'Planilha de Custos e Medição'!A16</f>
        <v>1.5</v>
      </c>
      <c r="B17" s="151" t="str">
        <f>'Planilha de Custos e Medição'!D16</f>
        <v>ROLO DE ARAME FARPADO 250 M</v>
      </c>
      <c r="C17" s="152">
        <f>'Planilha de Custos e Medição'!I16</f>
        <v>309.45</v>
      </c>
      <c r="D17" s="153">
        <f t="shared" si="0"/>
        <v>1</v>
      </c>
      <c r="E17" s="154"/>
      <c r="F17" s="155">
        <f t="shared" ref="F17:F23" si="3">E17/$C17</f>
        <v>0</v>
      </c>
      <c r="G17" s="154">
        <v>200</v>
      </c>
      <c r="H17" s="155">
        <f t="shared" si="1"/>
        <v>0.64630796574567784</v>
      </c>
      <c r="I17" s="154">
        <v>109.45</v>
      </c>
      <c r="J17" s="155">
        <f t="shared" si="2"/>
        <v>0.35369203425432222</v>
      </c>
      <c r="K17" s="170"/>
      <c r="L17" s="171"/>
    </row>
    <row r="18" spans="1:12" s="149" customFormat="1">
      <c r="A18" s="150" t="str">
        <f>'Planilha de Custos e Medição'!A17</f>
        <v>1.6</v>
      </c>
      <c r="B18" s="151" t="str">
        <f>'Planilha de Custos e Medição'!D17</f>
        <v>ROLO DE ARAME FARPADO 100M</v>
      </c>
      <c r="C18" s="152">
        <f>'Planilha de Custos e Medição'!I17</f>
        <v>167.1</v>
      </c>
      <c r="D18" s="153">
        <f t="shared" si="0"/>
        <v>1</v>
      </c>
      <c r="E18" s="154"/>
      <c r="F18" s="155">
        <f t="shared" si="3"/>
        <v>0</v>
      </c>
      <c r="G18" s="154">
        <v>167.1</v>
      </c>
      <c r="H18" s="155">
        <f t="shared" si="1"/>
        <v>1</v>
      </c>
      <c r="I18" s="170"/>
      <c r="J18" s="171"/>
      <c r="K18" s="170"/>
      <c r="L18" s="171"/>
    </row>
    <row r="19" spans="1:12" s="149" customFormat="1">
      <c r="A19" s="150" t="str">
        <f>'Planilha de Custos e Medição'!A18</f>
        <v>1.7</v>
      </c>
      <c r="B19" s="151" t="str">
        <f>'Planilha de Custos e Medição'!D18</f>
        <v>ARAME GALVANIZADO FIO 12</v>
      </c>
      <c r="C19" s="152">
        <f>'Planilha de Custos e Medição'!I18</f>
        <v>668.52</v>
      </c>
      <c r="D19" s="153">
        <f t="shared" si="0"/>
        <v>1</v>
      </c>
      <c r="E19" s="154"/>
      <c r="F19" s="155">
        <f t="shared" si="3"/>
        <v>0</v>
      </c>
      <c r="G19" s="154">
        <v>300</v>
      </c>
      <c r="H19" s="155">
        <f t="shared" si="1"/>
        <v>0.44875246813857478</v>
      </c>
      <c r="I19" s="154">
        <v>368.52</v>
      </c>
      <c r="J19" s="155">
        <f t="shared" si="2"/>
        <v>0.55124753186142528</v>
      </c>
      <c r="K19" s="170"/>
      <c r="L19" s="171"/>
    </row>
    <row r="20" spans="1:12" s="149" customFormat="1">
      <c r="A20" s="150" t="str">
        <f>'Planilha de Custos e Medição'!A19</f>
        <v>1.8</v>
      </c>
      <c r="B20" s="151" t="str">
        <f>'Planilha de Custos e Medição'!D19</f>
        <v>ARAME GALVANIZADO FIO 14</v>
      </c>
      <c r="C20" s="152">
        <f>'Planilha de Custos e Medição'!I19</f>
        <v>272.3</v>
      </c>
      <c r="D20" s="153">
        <f t="shared" si="0"/>
        <v>1</v>
      </c>
      <c r="E20" s="154"/>
      <c r="F20" s="155">
        <f t="shared" si="3"/>
        <v>0</v>
      </c>
      <c r="G20" s="154">
        <v>100</v>
      </c>
      <c r="H20" s="155">
        <f t="shared" si="1"/>
        <v>0.3672420124862284</v>
      </c>
      <c r="I20" s="154">
        <v>172.3</v>
      </c>
      <c r="J20" s="155">
        <f t="shared" si="2"/>
        <v>0.63275798751377155</v>
      </c>
      <c r="K20" s="170"/>
      <c r="L20" s="171"/>
    </row>
    <row r="21" spans="1:12" s="149" customFormat="1">
      <c r="A21" s="150" t="str">
        <f>'Planilha de Custos e Medição'!A20</f>
        <v>1.9</v>
      </c>
      <c r="B21" s="151" t="str">
        <f>'Planilha de Custos e Medição'!D20</f>
        <v>MÃO DE OBRA GERAL PARA EXECUÇÃO DO CERCAMENTO</v>
      </c>
      <c r="C21" s="152">
        <f>'Planilha de Custos e Medição'!I20</f>
        <v>28716.959999999999</v>
      </c>
      <c r="D21" s="153">
        <f t="shared" si="0"/>
        <v>1.0000000000000002</v>
      </c>
      <c r="E21" s="154">
        <v>7000</v>
      </c>
      <c r="F21" s="155">
        <f t="shared" si="3"/>
        <v>0.24375839225321902</v>
      </c>
      <c r="G21" s="154">
        <v>11000</v>
      </c>
      <c r="H21" s="155">
        <f t="shared" si="1"/>
        <v>0.38304890211220133</v>
      </c>
      <c r="I21" s="154">
        <v>7000</v>
      </c>
      <c r="J21" s="155">
        <f t="shared" si="2"/>
        <v>0.24375839225321902</v>
      </c>
      <c r="K21" s="154">
        <v>3716.96</v>
      </c>
      <c r="L21" s="155">
        <f t="shared" ref="L21:L23" si="4">K21/$C21</f>
        <v>0.12943431338136072</v>
      </c>
    </row>
    <row r="22" spans="1:12" s="149" customFormat="1" hidden="1">
      <c r="A22" s="156"/>
      <c r="B22" s="151">
        <f>'Planilha de Custos e Medição'!D21</f>
        <v>0</v>
      </c>
      <c r="C22" s="152"/>
      <c r="D22" s="153" t="e">
        <f t="shared" si="0"/>
        <v>#DIV/0!</v>
      </c>
      <c r="E22" s="154"/>
      <c r="F22" s="155" t="e">
        <f t="shared" si="3"/>
        <v>#DIV/0!</v>
      </c>
      <c r="G22" s="154"/>
      <c r="H22" s="155" t="e">
        <f t="shared" si="1"/>
        <v>#DIV/0!</v>
      </c>
      <c r="I22" s="154">
        <f t="shared" ref="I22:I23" si="5">G22</f>
        <v>0</v>
      </c>
      <c r="J22" s="155" t="e">
        <f t="shared" si="2"/>
        <v>#DIV/0!</v>
      </c>
      <c r="K22" s="154">
        <f t="shared" ref="K22:K23" si="6">I22</f>
        <v>0</v>
      </c>
      <c r="L22" s="155" t="e">
        <f t="shared" si="4"/>
        <v>#DIV/0!</v>
      </c>
    </row>
    <row r="23" spans="1:12" s="149" customFormat="1" hidden="1">
      <c r="A23" s="156"/>
      <c r="B23" s="151">
        <f>'Planilha de Custos e Medição'!D22</f>
        <v>0</v>
      </c>
      <c r="C23" s="152"/>
      <c r="D23" s="153" t="e">
        <f t="shared" si="0"/>
        <v>#DIV/0!</v>
      </c>
      <c r="E23" s="159"/>
      <c r="F23" s="155" t="e">
        <f t="shared" si="3"/>
        <v>#DIV/0!</v>
      </c>
      <c r="G23" s="159"/>
      <c r="H23" s="158" t="e">
        <f t="shared" si="1"/>
        <v>#DIV/0!</v>
      </c>
      <c r="I23" s="154">
        <f t="shared" si="5"/>
        <v>0</v>
      </c>
      <c r="J23" s="158" t="e">
        <f t="shared" si="2"/>
        <v>#DIV/0!</v>
      </c>
      <c r="K23" s="154">
        <f t="shared" si="6"/>
        <v>0</v>
      </c>
      <c r="L23" s="158" t="e">
        <f t="shared" si="4"/>
        <v>#DIV/0!</v>
      </c>
    </row>
    <row r="24" spans="1:12" s="149" customFormat="1">
      <c r="A24" s="249"/>
      <c r="B24" s="250"/>
      <c r="C24" s="250"/>
      <c r="D24" s="250"/>
      <c r="E24" s="250"/>
      <c r="F24" s="250"/>
      <c r="G24" s="250"/>
      <c r="H24" s="250"/>
      <c r="I24" s="250"/>
      <c r="J24" s="250"/>
      <c r="K24" s="250"/>
      <c r="L24" s="250"/>
    </row>
    <row r="25" spans="1:12" s="161" customFormat="1">
      <c r="A25" s="246" t="s">
        <v>108</v>
      </c>
      <c r="B25" s="246"/>
      <c r="C25" s="251">
        <f>SUM(C12:C23)</f>
        <v>54100.72</v>
      </c>
      <c r="D25" s="252"/>
      <c r="E25" s="147">
        <f>SUM(E12:E23)</f>
        <v>18026.72</v>
      </c>
      <c r="F25" s="160">
        <f>(E25/$C$25)</f>
        <v>0.33320665602971644</v>
      </c>
      <c r="G25" s="147">
        <f>SUM(G12:G23)</f>
        <v>17652.5</v>
      </c>
      <c r="H25" s="160">
        <f>(G25/$C$25)</f>
        <v>0.32628955769904727</v>
      </c>
      <c r="I25" s="147">
        <f>SUM(I12:I23)</f>
        <v>12819.66</v>
      </c>
      <c r="J25" s="160">
        <f>(I25/$C$25)</f>
        <v>0.2369591384366049</v>
      </c>
      <c r="K25" s="147">
        <f>SUM(K12:K23)</f>
        <v>5601.84</v>
      </c>
      <c r="L25" s="160">
        <f t="shared" ref="L25" si="7">(K25/$C$25)</f>
        <v>0.10354464783463141</v>
      </c>
    </row>
    <row r="26" spans="1:12" s="161" customFormat="1">
      <c r="A26" s="246" t="s">
        <v>109</v>
      </c>
      <c r="B26" s="246"/>
      <c r="C26" s="247">
        <f>C25/C25</f>
        <v>1</v>
      </c>
      <c r="D26" s="248"/>
      <c r="E26" s="147">
        <f>E25</f>
        <v>18026.72</v>
      </c>
      <c r="F26" s="160">
        <f>(E26/$C$25)</f>
        <v>0.33320665602971644</v>
      </c>
      <c r="G26" s="147">
        <f>G25+E26</f>
        <v>35679.22</v>
      </c>
      <c r="H26" s="162">
        <f>H25+F26</f>
        <v>0.65949621372876366</v>
      </c>
      <c r="I26" s="147">
        <f>I25+G26</f>
        <v>48498.880000000005</v>
      </c>
      <c r="J26" s="162">
        <f>J25+H26</f>
        <v>0.89645535216536854</v>
      </c>
      <c r="K26" s="147">
        <f t="shared" ref="K26:L26" si="8">K25+I26</f>
        <v>54100.72</v>
      </c>
      <c r="L26" s="162">
        <f t="shared" si="8"/>
        <v>1</v>
      </c>
    </row>
    <row r="27" spans="1:12">
      <c r="A27" s="163"/>
      <c r="B27" s="163"/>
      <c r="C27" s="164"/>
      <c r="D27" s="164"/>
      <c r="E27" s="163"/>
      <c r="F27" s="165"/>
      <c r="G27" s="163"/>
      <c r="H27" s="165"/>
      <c r="I27" s="163"/>
      <c r="J27" s="165"/>
    </row>
    <row r="28" spans="1:12">
      <c r="A28" s="243" t="s">
        <v>110</v>
      </c>
      <c r="B28" s="243"/>
      <c r="C28" s="244">
        <f>K26</f>
        <v>54100.72</v>
      </c>
      <c r="D28" s="244"/>
    </row>
    <row r="29" spans="1:12">
      <c r="A29" s="243" t="s">
        <v>107</v>
      </c>
      <c r="B29" s="243"/>
      <c r="C29" s="245">
        <f>L26</f>
        <v>1</v>
      </c>
      <c r="D29" s="245"/>
    </row>
    <row r="30" spans="1:12">
      <c r="A30" s="167"/>
      <c r="B30" s="167"/>
      <c r="C30" s="157"/>
      <c r="D30" s="157"/>
    </row>
    <row r="31" spans="1:12">
      <c r="A31" s="243" t="s">
        <v>111</v>
      </c>
      <c r="B31" s="243"/>
      <c r="C31" s="244">
        <f>C25-C28</f>
        <v>0</v>
      </c>
      <c r="D31" s="244"/>
    </row>
    <row r="32" spans="1:12">
      <c r="A32" s="243" t="s">
        <v>107</v>
      </c>
      <c r="B32" s="243"/>
      <c r="C32" s="245">
        <f>C26-C29</f>
        <v>0</v>
      </c>
      <c r="D32" s="245"/>
    </row>
    <row r="34" spans="1:2">
      <c r="A34" s="139" t="s">
        <v>70</v>
      </c>
      <c r="B34" s="169">
        <f ca="1">TODAY()</f>
        <v>46281</v>
      </c>
    </row>
    <row r="38" spans="1:2">
      <c r="B38" s="168" t="s">
        <v>23</v>
      </c>
    </row>
    <row r="39" spans="1:2">
      <c r="B39" s="168" t="s">
        <v>24</v>
      </c>
    </row>
  </sheetData>
  <mergeCells count="26">
    <mergeCell ref="A1:L1"/>
    <mergeCell ref="A3:L3"/>
    <mergeCell ref="A4:L4"/>
    <mergeCell ref="A8:L8"/>
    <mergeCell ref="E10:F10"/>
    <mergeCell ref="G10:H10"/>
    <mergeCell ref="I10:J10"/>
    <mergeCell ref="K10:L10"/>
    <mergeCell ref="A10:D10"/>
    <mergeCell ref="A24:L24"/>
    <mergeCell ref="A25:B25"/>
    <mergeCell ref="C25:D25"/>
    <mergeCell ref="A11:A12"/>
    <mergeCell ref="B11:B12"/>
    <mergeCell ref="C11:C12"/>
    <mergeCell ref="D11:D12"/>
    <mergeCell ref="A31:B31"/>
    <mergeCell ref="C31:D31"/>
    <mergeCell ref="A32:B32"/>
    <mergeCell ref="C32:D32"/>
    <mergeCell ref="A26:B26"/>
    <mergeCell ref="C26:D26"/>
    <mergeCell ref="A28:B28"/>
    <mergeCell ref="C28:D28"/>
    <mergeCell ref="A29:B29"/>
    <mergeCell ref="C29:D29"/>
  </mergeCells>
  <conditionalFormatting sqref="C29">
    <cfRule type="dataBar" priority="2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{0C4A5A6F-D541-4EDD-9325-55CFADD55B40}</x14:id>
        </ext>
      </extLst>
    </cfRule>
    <cfRule type="dataBar" priority="5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{394D5AE8-654C-417A-BAED-88F033B84225}</x14:id>
        </ext>
      </extLst>
    </cfRule>
    <cfRule type="dataBar" priority="9">
      <dataBar>
        <cfvo type="num" val="0"/>
        <cfvo type="num" val="1"/>
        <color rgb="FF00B050"/>
      </dataBar>
      <extLst>
        <ext xmlns:x14="http://schemas.microsoft.com/office/spreadsheetml/2009/9/main" uri="{B025F937-C7B1-47D3-B67F-A62EFF666E3E}">
          <x14:id>{E19B7A83-ED06-477B-90AC-F4408BEDF274}</x14:id>
        </ext>
      </extLst>
    </cfRule>
  </conditionalFormatting>
  <conditionalFormatting sqref="C32">
    <cfRule type="dataBar" priority="1">
      <dataBar>
        <cfvo type="num" val="0"/>
        <cfvo type="num" val="1"/>
        <color rgb="FFFD5151"/>
      </dataBar>
      <extLst>
        <ext xmlns:x14="http://schemas.microsoft.com/office/spreadsheetml/2009/9/main" uri="{B025F937-C7B1-47D3-B67F-A62EFF666E3E}">
          <x14:id>{9643F36C-78D6-457F-9FC9-D1FFBC7110D9}</x14:id>
        </ext>
      </extLst>
    </cfRule>
    <cfRule type="dataBar" priority="4">
      <dataBar>
        <cfvo type="num" val="0"/>
        <cfvo type="num" val="1"/>
        <color rgb="FFFD5151"/>
      </dataBar>
      <extLst>
        <ext xmlns:x14="http://schemas.microsoft.com/office/spreadsheetml/2009/9/main" uri="{B025F937-C7B1-47D3-B67F-A62EFF666E3E}">
          <x14:id>{C4F41D50-D4ED-472F-A4B5-BE95BA087CD3}</x14:id>
        </ext>
      </extLst>
    </cfRule>
    <cfRule type="dataBar" priority="7">
      <dataBar>
        <cfvo type="num" val="0"/>
        <cfvo type="num" val="1"/>
        <color rgb="FFFD5151"/>
      </dataBar>
      <extLst>
        <ext xmlns:x14="http://schemas.microsoft.com/office/spreadsheetml/2009/9/main" uri="{B025F937-C7B1-47D3-B67F-A62EFF666E3E}">
          <x14:id>{B2264124-8BA8-4126-B976-A6222A13D5F3}</x14:id>
        </ext>
      </extLst>
    </cfRule>
    <cfRule type="dataBar" priority="8">
      <dataBar>
        <cfvo type="num" val="0"/>
        <cfvo type="num" val="1"/>
        <color rgb="FFFF0000"/>
      </dataBar>
      <extLst>
        <ext xmlns:x14="http://schemas.microsoft.com/office/spreadsheetml/2009/9/main" uri="{B025F937-C7B1-47D3-B67F-A62EFF666E3E}">
          <x14:id>{B2D2F826-DB6C-4ED0-AF3B-D2523AFB8253}</x14:id>
        </ext>
      </extLst>
    </cfRule>
  </conditionalFormatting>
  <conditionalFormatting sqref="D13:D23">
    <cfRule type="dataBar" priority="3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{E98213E8-68D3-4458-B2E2-024E17029504}</x14:id>
        </ext>
      </extLst>
    </cfRule>
    <cfRule type="dataBar" priority="6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{E23CAFB6-A0A9-4F07-98B2-A7C28A0C54F5}</x14:id>
        </ext>
      </extLst>
    </cfRule>
    <cfRule type="dataBar" priority="10">
      <dataBar>
        <cfvo type="num" val="0"/>
        <cfvo type="num" val="1"/>
        <color rgb="FF92D050"/>
      </dataBar>
      <extLst>
        <ext xmlns:x14="http://schemas.microsoft.com/office/spreadsheetml/2009/9/main" uri="{B025F937-C7B1-47D3-B67F-A62EFF666E3E}">
          <x14:id>{BAB6022F-F523-4DAA-B743-305A6488701D}</x14:id>
        </ext>
      </extLst>
    </cfRule>
  </conditionalFormatting>
  <pageMargins left="0.51181102362204722" right="0.51181102362204722" top="0.78740157480314965" bottom="0.78740157480314965" header="0.31496062992125984" footer="0.31496062992125984"/>
  <pageSetup paperSize="9" scale="73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0C4A5A6F-D541-4EDD-9325-55CFADD55B40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394D5AE8-654C-417A-BAED-88F033B84225}">
            <x14:dataBar minLength="0" maxLength="100" border="1" gradient="0">
              <x14:cfvo type="num">
                <xm:f>0</xm:f>
              </x14:cfvo>
              <x14:cfvo type="num">
                <xm:f>1</xm:f>
              </x14:cfvo>
              <x14:borderColor theme="9" tint="-0.249977111117893"/>
              <x14:negativeFillColor rgb="FFFF0000"/>
              <x14:axisColor rgb="FF000000"/>
            </x14:dataBar>
          </x14:cfRule>
          <x14:cfRule type="dataBar" id="{E19B7A83-ED06-477B-90AC-F4408BEDF27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C29</xm:sqref>
        </x14:conditionalFormatting>
        <x14:conditionalFormatting xmlns:xm="http://schemas.microsoft.com/office/excel/2006/main">
          <x14:cfRule type="dataBar" id="{9643F36C-78D6-457F-9FC9-D1FFBC7110D9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C4F41D50-D4ED-472F-A4B5-BE95BA087CD3}">
            <x14:dataBar minLength="0" maxLength="100" border="1" gradient="0">
              <x14:cfvo type="num">
                <xm:f>0</xm:f>
              </x14:cfvo>
              <x14:cfvo type="num">
                <xm:f>1</xm:f>
              </x14:cfvo>
              <x14:borderColor rgb="FFFF0000"/>
              <x14:negativeFillColor rgb="FFFF0000"/>
              <x14:axisColor rgb="FF000000"/>
            </x14:dataBar>
          </x14:cfRule>
          <x14:cfRule type="dataBar" id="{B2264124-8BA8-4126-B976-A6222A13D5F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B2D2F826-DB6C-4ED0-AF3B-D2523AFB8253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m:sqref>C32</xm:sqref>
        </x14:conditionalFormatting>
        <x14:conditionalFormatting xmlns:xm="http://schemas.microsoft.com/office/excel/2006/main">
          <x14:cfRule type="dataBar" id="{E98213E8-68D3-4458-B2E2-024E17029504}">
            <x14:dataBar minLength="0" maxLength="100" gradient="0">
              <x14:cfvo type="num">
                <xm:f>0</xm:f>
              </x14:cfvo>
              <x14:cfvo type="num">
                <xm:f>1</xm:f>
              </x14:cfvo>
              <x14:negativeFillColor rgb="FFFF0000"/>
              <x14:axisColor rgb="FF000000"/>
            </x14:dataBar>
          </x14:cfRule>
          <x14:cfRule type="dataBar" id="{E23CAFB6-A0A9-4F07-98B2-A7C28A0C54F5}">
            <x14:dataBar minLength="0" maxLength="100" border="1" gradient="0">
              <x14:cfvo type="num">
                <xm:f>0</xm:f>
              </x14:cfvo>
              <x14:cfvo type="num">
                <xm:f>1</xm:f>
              </x14:cfvo>
              <x14:borderColor theme="9" tint="-0.249977111117893"/>
              <x14:negativeFillColor rgb="FFFF0000"/>
              <x14:axisColor rgb="FF000000"/>
            </x14:dataBar>
          </x14:cfRule>
          <x14:cfRule type="dataBar" id="{BAB6022F-F523-4DAA-B743-305A6488701D}">
            <x14:dataBar minLength="0" maxLength="100" border="1" gradient="0">
              <x14:cfvo type="num">
                <xm:f>0</xm:f>
              </x14:cfvo>
              <x14:cfvo type="num">
                <xm:f>1</xm:f>
              </x14:cfvo>
              <x14:borderColor theme="9" tint="0.79998168889431442"/>
              <x14:negativeFillColor rgb="FFFF0000"/>
              <x14:axisColor rgb="FF000000"/>
            </x14:dataBar>
          </x14:cfRule>
          <xm:sqref>D13:D23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BDI</vt:lpstr>
      <vt:lpstr>Planilha de Custos e Medição</vt:lpstr>
      <vt:lpstr>Cronograma</vt:lpstr>
      <vt:lpstr>'Planilha de Custos e Medição'!Titulos_de_impressao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Rogerio Vilela</dc:creator>
  <cp:lastModifiedBy>Marcos Alessandro</cp:lastModifiedBy>
  <cp:lastPrinted>2026-09-08T12:48:14Z</cp:lastPrinted>
  <dcterms:created xsi:type="dcterms:W3CDTF">2026-04-09T15:50:54Z</dcterms:created>
  <dcterms:modified xsi:type="dcterms:W3CDTF">2026-09-16T15:23:43Z</dcterms:modified>
</cp:coreProperties>
</file>