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<sst xmlns="http://schemas.openxmlformats.org/spreadsheetml/2006/main" count="142" uniqueCount="98">
  <si>
    <t xml:space="preserve">Prefeitura Municipal de Arceburgo
ESTADO DE MINAS GERAIS
</t>
  </si>
  <si>
    <t>PLANILHA ORÇAMENTÁRIA</t>
  </si>
  <si>
    <t>INFORMAÇÕES GERAIS</t>
  </si>
  <si>
    <t>REFERÊNCIA DE PREÇOS - sem desoneração</t>
  </si>
  <si>
    <t>BDI (%)</t>
  </si>
  <si>
    <t>Planilha Referência</t>
  </si>
  <si>
    <t>Data Base</t>
  </si>
  <si>
    <r>
      <rPr>
        <rFont val="Calibri"/>
        <b/>
        <color theme="1"/>
        <sz val="12.0"/>
      </rPr>
      <t>Município:</t>
    </r>
    <r>
      <rPr>
        <rFont val="Calibri"/>
        <b val="0"/>
        <color theme="1"/>
        <sz val="12.0"/>
      </rPr>
      <t xml:space="preserve"> Arceburgo - MG</t>
    </r>
  </si>
  <si>
    <t>SINAPI</t>
  </si>
  <si>
    <t>06/26</t>
  </si>
  <si>
    <t>SEINFRA</t>
  </si>
  <si>
    <t>01/26</t>
  </si>
  <si>
    <r>
      <rPr>
        <rFont val="Calibri"/>
        <b/>
        <color theme="1"/>
        <sz val="12.0"/>
      </rPr>
      <t xml:space="preserve">Objeto: </t>
    </r>
    <r>
      <rPr>
        <rFont val="Calibri"/>
        <b val="0"/>
        <color theme="1"/>
        <sz val="12.0"/>
      </rPr>
      <t>REFORMA E MANUTENÇÃO DA ILUMINAÇÃO, PAISAGISMO E ESTRUTURA DA PRAÇA DOUTOR HERCULANO DE PAULA BORGES</t>
    </r>
  </si>
  <si>
    <r>
      <rPr>
        <rFont val="Calibri"/>
        <b/>
        <color theme="1"/>
        <sz val="12.0"/>
      </rPr>
      <t>Local:</t>
    </r>
    <r>
      <rPr>
        <rFont val="Calibri"/>
        <color theme="1"/>
        <sz val="12.0"/>
      </rPr>
      <t xml:space="preserve"> PRAÇA DOUTOR HERCULANO DE PAULA BORGES, CENTRO, ARCEBURGO-MG</t>
    </r>
  </si>
  <si>
    <t>DATA: 09/09/2026</t>
  </si>
  <si>
    <r>
      <rPr>
        <rFont val="Calibri"/>
        <b/>
        <color theme="1"/>
        <sz val="12.0"/>
      </rPr>
      <t xml:space="preserve">Responsável Técnico: </t>
    </r>
    <r>
      <rPr>
        <rFont val="Calibri"/>
        <b val="0"/>
        <color theme="1"/>
        <sz val="12.0"/>
      </rPr>
      <t>Leonardo Brás Baldo CREA 5060897795/D</t>
    </r>
  </si>
  <si>
    <t>Item</t>
  </si>
  <si>
    <t>FONTE</t>
  </si>
  <si>
    <t>Código</t>
  </si>
  <si>
    <t>Descrição</t>
  </si>
  <si>
    <t>Unid.</t>
  </si>
  <si>
    <t>Quantidade Prevista</t>
  </si>
  <si>
    <t>Preço (R$) Fornecimento e serviço</t>
  </si>
  <si>
    <t>Total</t>
  </si>
  <si>
    <t>Preço (R$) Com BDI Unitário</t>
  </si>
  <si>
    <t>REVITALIZAÇÃO DA PRAÇA MUNICIPAL DR. HERCULANO DE PAULA BORGES</t>
  </si>
  <si>
    <t>1.</t>
  </si>
  <si>
    <t>Serviços Preliminares</t>
  </si>
  <si>
    <t>1.1</t>
  </si>
  <si>
    <t>ED-28427</t>
  </si>
  <si>
    <t>FORNECIMENTO E COLOCAÇÃO DE PLACA DE OBRA EM CHAPA GALVANIZADA #26, ESP. 0,45MM, DIMENSÃO (3X1,5)M, PLOTADA COM ADESIVO VINÍLICO, AFIXADA COM REBITES 4,8X40MM, EM ESTRUTURA METÁLICA DE METALON 20X20MM, ESP. 1,25MM, INCLUSIVE SUPORTE EM EUCALIPTO AUTOCLAVADO PINTADO COM TINTA PVA DUAS (2) DEMÃOS</t>
  </si>
  <si>
    <t>UN</t>
  </si>
  <si>
    <t>2.</t>
  </si>
  <si>
    <t>Pintura e manutenção de postes de iluminação pública</t>
  </si>
  <si>
    <t>2.1</t>
  </si>
  <si>
    <t>102491</t>
  </si>
  <si>
    <t>PINTURA DE PISO COM TINTA ACRÍLICA, APLICAÇÃO MANUAL, 2 DEMÃOS, INCLUSO FUNDO PREPARADOR. AF_05/2021</t>
  </si>
  <si>
    <t>m²</t>
  </si>
  <si>
    <t>2.2</t>
  </si>
  <si>
    <t>88415</t>
  </si>
  <si>
    <t>APLICAÇÃO MANUAL DE FUNDO SELADOR ACRÍLICO EM PAREDES EXTERNAS DE CASAS. AF_03/2024</t>
  </si>
  <si>
    <t>2.3</t>
  </si>
  <si>
    <t>104642</t>
  </si>
  <si>
    <t>PINTURA LÁTEX ACRÍLICA STANDARD, APLICAÇÃO MANUAL EM PAREDES, DUAS DEMÃOS. AF_04/2023</t>
  </si>
  <si>
    <t>2.4</t>
  </si>
  <si>
    <t>100761</t>
  </si>
  <si>
    <t>PINTURA COM TINTA ALQUIDICA DE ACABAMENTO (ESMALTE SINTETICO FOSCO) PULVERIZADA SOBRE SUPERFICIES METALICAS (EXCETO PERFIL) EXECUTADO EM OBRA (02 DEMAOS). AF_01/2020</t>
  </si>
  <si>
    <t>2.5</t>
  </si>
  <si>
    <t>COTAÇÃO</t>
  </si>
  <si>
    <t>002</t>
  </si>
  <si>
    <t>LÂMPADA LED ALTA POTÊNCIA 20W 4000K 2.000 LÚMENS BIVOLT E-27</t>
  </si>
  <si>
    <t>2.6</t>
  </si>
  <si>
    <t>COMPOSIÇÃO</t>
  </si>
  <si>
    <t>001</t>
  </si>
  <si>
    <t>INSTALAÇÃO DE LIXEIRA REDONDA EM TELA METÁLICA TIPO MOEDA, CAPACIDADE APROXIMADA DE 40 L, COM SUPORTE EM TUBO DE AÇO CARBONO 3/4", PINTURA PARA USO EXTERNO, ALTURA APROXIMADA DE 1,20 M, SOBRE PISO DE CONCRETO EXISTENTE, INCLUINDO FIXAÇÃO E MATERIAIS NECESSÁRIOS.</t>
  </si>
  <si>
    <t>2.7</t>
  </si>
  <si>
    <t>102193</t>
  </si>
  <si>
    <t>LIXAMENTO DE MADEIRA PARA APLICAÇÃO DE FUNDO OU PINTURA. AF_01/2021</t>
  </si>
  <si>
    <t>2.8</t>
  </si>
  <si>
    <t>102213</t>
  </si>
  <si>
    <t>PINTURA VERNIZ (INCOLOR) ALQUÍDICO EM MADEIRA, USO INTERNO E EXTERNO, 2 DEMÃOS. AF_01/2021</t>
  </si>
  <si>
    <t>3.</t>
  </si>
  <si>
    <t>Quiosque</t>
  </si>
  <si>
    <t>3.1</t>
  </si>
  <si>
    <t>3.2</t>
  </si>
  <si>
    <t>87261</t>
  </si>
  <si>
    <t>REVESTIMENTO CERÂMICO PARA PISO COM PLACAS TIPO PORCELANATO DE DIMENSÕES 60X60 CM APLICADA EM AMBIENTES DE ÁREA MENOR QUE 5 M². AF_02/2023_PE</t>
  </si>
  <si>
    <t>3.3</t>
  </si>
  <si>
    <t>99814</t>
  </si>
  <si>
    <t>LIMPEZA DE SUPERFÍCIE DE TELHADO COM JATO DE ALTA PRESSÃO. AF_10/2025</t>
  </si>
  <si>
    <t>3.4</t>
  </si>
  <si>
    <t>3.5</t>
  </si>
  <si>
    <t>97644</t>
  </si>
  <si>
    <t>REMOÇÃO DE PORTAS, DE FORMA MANUAL, SEM REAPROVEITAMENTO. AF_09/2023</t>
  </si>
  <si>
    <t>3.6</t>
  </si>
  <si>
    <t>37518</t>
  </si>
  <si>
    <t>PORTA DE ENROLAR MANUAL COMPLETA, PERFIL MEIA CANA CEGA, EM ACO GALVANIZADO COM PINTURA ELETROSTATICA, CHAPA NUMERO 24" (INCLUSO INSTALACAO)</t>
  </si>
  <si>
    <t>3.7</t>
  </si>
  <si>
    <t>104640</t>
  </si>
  <si>
    <t>PINTURA LÁTEX ACRÍLICA STANDARD, APLICAÇÃO MANUAL EM TETO, DUAS DEMÃOS. AF_04/2023</t>
  </si>
  <si>
    <t>3.8</t>
  </si>
  <si>
    <t>SEINFRA-MG</t>
  </si>
  <si>
    <t>ED-50266</t>
  </si>
  <si>
    <t>LIMPEZA FINAL PARA ENTREGA DA OBRA</t>
  </si>
  <si>
    <t>4.</t>
  </si>
  <si>
    <t>Coreto</t>
  </si>
  <si>
    <t>4.1</t>
  </si>
  <si>
    <t>4.2</t>
  </si>
  <si>
    <t>SEINFRA/MG</t>
  </si>
  <si>
    <t>ED-19640</t>
  </si>
  <si>
    <t>PINTURA ESMALTE BASE SOLVENTE EM GUARDA CORPO, COM OU SEM CORRIMÃO, DUAS (2) DEMÃOS, INCLUSIVE UMA (1) DEMÃO DE FUNDO ANTICORROSIVO</t>
  </si>
  <si>
    <t>4.3</t>
  </si>
  <si>
    <t>TOTAL</t>
  </si>
  <si>
    <t>-</t>
  </si>
  <si>
    <t>S/ BDI</t>
  </si>
  <si>
    <t>C/ BDI</t>
  </si>
  <si>
    <t>__________________________________________
Assinatura do Responsável Técnico:</t>
  </si>
  <si>
    <r>
      <rPr>
        <rFont val="Calibri"/>
        <b/>
        <color theme="1"/>
        <sz val="12.0"/>
      </rPr>
      <t xml:space="preserve">Responsável Técnico: </t>
    </r>
    <r>
      <rPr>
        <rFont val="Calibri"/>
        <b val="0"/>
        <color theme="1"/>
        <sz val="12.0"/>
      </rPr>
      <t>Leonardo Brás Baldo CREA 5060897795/D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</si>
</sst>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mmm/yy"/>
    <numFmt numFmtId="165" formatCode="[$R$ -416]#,##0.00"/>
    <numFmt numFmtId="166" formatCode="#,##0.00;(#,##0.00)"/>
    <numFmt numFmtId="167" formatCode="_-* #,##0.00_-;\-* #,##0.00_-;_-* &quot;-&quot;??_-;_-@"/>
  </numFmts>
  <fonts count="8">
    <font>
      <sz val="10.0"/>
      <color rgb="FF000000"/>
      <name val="Arial"/>
      <scheme val="minor"/>
    </font>
    <font>
      <b/>
      <sz val="14.0"/>
      <color theme="1"/>
      <name val="Calibri"/>
    </font>
    <font>
      <color theme="1"/>
      <name val="Arial"/>
    </font>
    <font>
      <b/>
      <sz val="12.0"/>
      <color theme="1"/>
      <name val="Calibri"/>
    </font>
    <font/>
    <font>
      <color theme="1"/>
      <name val="Arial"/>
      <scheme val="minor"/>
    </font>
    <font>
      <sz val="12.0"/>
      <color theme="1"/>
      <name val="Calibri"/>
    </font>
    <font>
      <b/>
      <sz val="12.0"/>
      <color rgb="FFFFFFFF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000000"/>
        <bgColor rgb="FF000000"/>
      </patternFill>
    </fill>
    <fill>
      <patternFill patternType="solid">
        <fgColor rgb="FFA5A5A5"/>
        <bgColor rgb="FFA5A5A5"/>
      </patternFill>
    </fill>
    <fill>
      <patternFill patternType="solid">
        <fgColor rgb="FFD8D8D8"/>
        <bgColor rgb="FFD8D8D8"/>
      </patternFill>
    </fill>
  </fills>
  <borders count="20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double">
        <color rgb="FF3F3F3F"/>
      </left>
      <top style="double">
        <color rgb="FF3F3F3F"/>
      </top>
    </border>
    <border>
      <top style="double">
        <color rgb="FF3F3F3F"/>
      </top>
    </border>
    <border>
      <right style="double">
        <color rgb="FF3F3F3F"/>
      </right>
      <top style="double">
        <color rgb="FF3F3F3F"/>
      </top>
    </border>
    <border>
      <left style="double">
        <color rgb="FF3F3F3F"/>
      </left>
      <right style="double">
        <color rgb="FF3F3F3F"/>
      </right>
      <top style="double">
        <color rgb="FF3F3F3F"/>
      </top>
    </border>
  </borders>
  <cellStyleXfs count="1">
    <xf borderId="0" fillId="0" fontId="0" numFmtId="0" applyAlignment="1" applyFont="1"/>
  </cellStyleXfs>
  <cellXfs count="10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0" fontId="2" numFmtId="0" xfId="0" applyAlignment="1" applyFont="1">
      <alignment vertical="bottom"/>
    </xf>
    <xf borderId="1" fillId="3" fontId="3" numFmtId="0" xfId="0" applyAlignment="1" applyBorder="1" applyFill="1" applyFont="1">
      <alignment horizontal="center" readingOrder="0" shrinkToFit="0" vertical="bottom" wrapText="1"/>
    </xf>
    <xf borderId="2" fillId="0" fontId="4" numFmtId="0" xfId="0" applyBorder="1" applyFont="1"/>
    <xf borderId="3" fillId="0" fontId="4" numFmtId="0" xfId="0" applyBorder="1" applyFont="1"/>
    <xf borderId="4" fillId="0" fontId="3" numFmtId="0" xfId="0" applyAlignment="1" applyBorder="1" applyFont="1">
      <alignment shrinkToFit="0" vertical="bottom" wrapText="1"/>
    </xf>
    <xf borderId="5" fillId="0" fontId="4" numFmtId="0" xfId="0" applyBorder="1" applyFont="1"/>
    <xf borderId="6" fillId="0" fontId="3" numFmtId="0" xfId="0" applyAlignment="1" applyBorder="1" applyFont="1">
      <alignment horizontal="center" shrinkToFit="0" vertical="bottom" wrapText="1"/>
    </xf>
    <xf borderId="7" fillId="0" fontId="4" numFmtId="0" xfId="0" applyBorder="1" applyFont="1"/>
    <xf borderId="8" fillId="0" fontId="4" numFmtId="0" xfId="0" applyBorder="1" applyFont="1"/>
    <xf borderId="9" fillId="0" fontId="3" numFmtId="0" xfId="0" applyAlignment="1" applyBorder="1" applyFont="1">
      <alignment horizontal="center" shrinkToFit="0" vertical="bottom" wrapText="1"/>
    </xf>
    <xf borderId="0" fillId="0" fontId="2" numFmtId="0" xfId="0" applyAlignment="1" applyFont="1">
      <alignment shrinkToFit="0" vertical="bottom" wrapText="1"/>
    </xf>
    <xf borderId="0" fillId="0" fontId="5" numFmtId="0" xfId="0" applyAlignment="1" applyFont="1">
      <alignment shrinkToFit="0" wrapText="1"/>
    </xf>
    <xf borderId="6" fillId="0" fontId="4" numFmtId="0" xfId="0" applyBorder="1" applyFont="1"/>
    <xf borderId="10" fillId="0" fontId="3" numFmtId="0" xfId="0" applyAlignment="1" applyBorder="1" applyFont="1">
      <alignment horizontal="center" shrinkToFit="0" vertical="bottom" wrapText="1"/>
    </xf>
    <xf borderId="11" fillId="0" fontId="4" numFmtId="0" xfId="0" applyBorder="1" applyFont="1"/>
    <xf borderId="12" fillId="0" fontId="4" numFmtId="0" xfId="0" applyBorder="1" applyFont="1"/>
    <xf borderId="13" fillId="0" fontId="3" numFmtId="0" xfId="0" applyAlignment="1" applyBorder="1" applyFont="1">
      <alignment horizontal="center" shrinkToFit="0" vertical="bottom" wrapText="1"/>
    </xf>
    <xf borderId="13" fillId="0" fontId="6" numFmtId="0" xfId="0" applyAlignment="1" applyBorder="1" applyFont="1">
      <alignment shrinkToFit="0" vertical="bottom" wrapText="1"/>
    </xf>
    <xf borderId="1" fillId="0" fontId="3" numFmtId="0" xfId="0" applyAlignment="1" applyBorder="1" applyFont="1">
      <alignment shrinkToFit="0" vertical="bottom" wrapText="1"/>
    </xf>
    <xf borderId="10" fillId="0" fontId="6" numFmtId="0" xfId="0" applyAlignment="1" applyBorder="1" applyFont="1">
      <alignment shrinkToFit="0" vertical="bottom" wrapText="1"/>
    </xf>
    <xf borderId="11" fillId="0" fontId="6" numFmtId="0" xfId="0" applyAlignment="1" applyBorder="1" applyFont="1">
      <alignment horizontal="center" shrinkToFit="0" vertical="bottom" wrapText="1"/>
    </xf>
    <xf borderId="13" fillId="0" fontId="6" numFmtId="0" xfId="0" applyAlignment="1" applyBorder="1" applyFont="1">
      <alignment horizontal="center" readingOrder="0" shrinkToFit="0" vertical="center" wrapText="1"/>
    </xf>
    <xf borderId="13" fillId="0" fontId="6" numFmtId="10" xfId="0" applyAlignment="1" applyBorder="1" applyFont="1" applyNumberFormat="1">
      <alignment horizontal="center" readingOrder="0" shrinkToFit="0" vertical="bottom" wrapText="1"/>
    </xf>
    <xf borderId="11" fillId="0" fontId="6" numFmtId="0" xfId="0" applyAlignment="1" applyBorder="1" applyFont="1">
      <alignment horizontal="center" readingOrder="0" shrinkToFit="0" vertical="bottom" wrapText="1"/>
    </xf>
    <xf borderId="13" fillId="0" fontId="6" numFmtId="10" xfId="0" applyAlignment="1" applyBorder="1" applyFont="1" applyNumberFormat="1">
      <alignment horizontal="center" shrinkToFit="0" vertical="bottom" wrapText="1"/>
    </xf>
    <xf borderId="10" fillId="0" fontId="3" numFmtId="0" xfId="0" applyAlignment="1" applyBorder="1" applyFont="1">
      <alignment readingOrder="0" shrinkToFit="0" vertical="bottom" wrapText="1"/>
    </xf>
    <xf borderId="13" fillId="0" fontId="6" numFmtId="164" xfId="0" applyAlignment="1" applyBorder="1" applyFont="1" applyNumberFormat="1">
      <alignment shrinkToFit="0" vertical="bottom" wrapText="1"/>
    </xf>
    <xf borderId="13" fillId="0" fontId="6" numFmtId="10" xfId="0" applyAlignment="1" applyBorder="1" applyFont="1" applyNumberFormat="1">
      <alignment shrinkToFit="0" vertical="bottom" wrapText="1"/>
    </xf>
    <xf borderId="10" fillId="0" fontId="6" numFmtId="0" xfId="0" applyAlignment="1" applyBorder="1" applyFont="1">
      <alignment readingOrder="0" shrinkToFit="0" vertical="bottom" wrapText="1"/>
    </xf>
    <xf borderId="1" fillId="0" fontId="3" numFmtId="0" xfId="0" applyAlignment="1" applyBorder="1" applyFont="1">
      <alignment horizontal="center" readingOrder="0" shrinkToFit="0" vertical="center" wrapText="1"/>
    </xf>
    <xf borderId="10" fillId="0" fontId="3" numFmtId="0" xfId="0" applyAlignment="1" applyBorder="1" applyFont="1">
      <alignment shrinkToFit="0" vertical="bottom" wrapText="1"/>
    </xf>
    <xf borderId="10" fillId="4" fontId="7" numFmtId="0" xfId="0" applyAlignment="1" applyBorder="1" applyFill="1" applyFont="1">
      <alignment horizontal="center" shrinkToFit="0" vertical="bottom" wrapText="1"/>
    </xf>
    <xf borderId="14" fillId="2" fontId="3" numFmtId="0" xfId="0" applyAlignment="1" applyBorder="1" applyFill="1" applyFont="1">
      <alignment horizontal="center" shrinkToFit="0" vertical="bottom" wrapText="1"/>
    </xf>
    <xf borderId="15" fillId="0" fontId="4" numFmtId="0" xfId="0" applyBorder="1" applyFont="1"/>
    <xf borderId="9" fillId="0" fontId="4" numFmtId="0" xfId="0" applyBorder="1" applyFont="1"/>
    <xf borderId="16" fillId="5" fontId="3" numFmtId="0" xfId="0" applyAlignment="1" applyBorder="1" applyFill="1" applyFont="1">
      <alignment horizontal="center" readingOrder="0" shrinkToFit="0" vertical="bottom" wrapText="1"/>
    </xf>
    <xf borderId="17" fillId="0" fontId="4" numFmtId="0" xfId="0" applyBorder="1" applyFont="1"/>
    <xf borderId="18" fillId="0" fontId="4" numFmtId="0" xfId="0" applyBorder="1" applyFont="1"/>
    <xf borderId="19" fillId="5" fontId="3" numFmtId="165" xfId="0" applyAlignment="1" applyBorder="1" applyFill="1" applyFont="1" applyNumberFormat="1">
      <alignment horizontal="center" shrinkToFit="0" vertical="bottom" wrapText="1"/>
    </xf>
    <xf borderId="4" fillId="6" fontId="3" numFmtId="49" xfId="0" applyAlignment="1" applyBorder="1" applyFill="1" applyFont="1" applyNumberFormat="1">
      <alignment readingOrder="0" shrinkToFit="0" vertical="bottom" wrapText="1"/>
    </xf>
    <xf borderId="0" fillId="6" fontId="6" numFmtId="49" xfId="0" applyAlignment="1" applyFill="1" applyFont="1" applyNumberFormat="1">
      <alignment horizontal="center" shrinkToFit="0" vertical="bottom" wrapText="1"/>
    </xf>
    <xf borderId="0" fillId="6" fontId="3" numFmtId="0" xfId="0" applyAlignment="1" applyFill="1" applyFont="1">
      <alignment readingOrder="0" shrinkToFit="0" vertical="bottom" wrapText="1"/>
    </xf>
    <xf borderId="0" fillId="6" fontId="6" numFmtId="0" xfId="0" applyAlignment="1" applyFill="1" applyFont="1">
      <alignment horizontal="center" shrinkToFit="0" vertical="bottom" wrapText="1"/>
    </xf>
    <xf borderId="0" fillId="6" fontId="6" numFmtId="4" xfId="0" applyAlignment="1" applyFill="1" applyFont="1" applyNumberFormat="1">
      <alignment horizontal="center" shrinkToFit="0" vertical="bottom" wrapText="1"/>
    </xf>
    <xf borderId="0" fillId="6" fontId="6" numFmtId="166" xfId="0" applyAlignment="1" applyFill="1" applyFont="1" applyNumberFormat="1">
      <alignment horizontal="center" shrinkToFit="0" vertical="bottom" wrapText="1"/>
    </xf>
    <xf borderId="0" fillId="6" fontId="3" numFmtId="166" xfId="0" applyAlignment="1" applyFill="1" applyFont="1" applyNumberFormat="1">
      <alignment horizontal="center" shrinkToFit="0" vertical="bottom" wrapText="1"/>
    </xf>
    <xf borderId="5" fillId="6" fontId="3" numFmtId="166" xfId="0" applyAlignment="1" applyBorder="1" applyFill="1" applyFont="1" applyNumberFormat="1">
      <alignment horizontal="center" shrinkToFit="0" vertical="bottom" wrapText="1"/>
    </xf>
    <xf borderId="4" fillId="0" fontId="6" numFmtId="49" xfId="0" applyAlignment="1" applyBorder="1" applyFont="1" applyNumberFormat="1">
      <alignment horizontal="right" readingOrder="0" shrinkToFit="0" vertical="center" wrapText="1"/>
    </xf>
    <xf borderId="0" fillId="0" fontId="6" numFmtId="49" xfId="0" applyAlignment="1" applyFont="1" applyNumberFormat="1">
      <alignment horizontal="center" readingOrder="0" shrinkToFit="0" vertical="center" wrapText="1"/>
    </xf>
    <xf borderId="0" fillId="0" fontId="6" numFmtId="0" xfId="0" applyAlignment="1" applyFont="1">
      <alignment readingOrder="0" shrinkToFit="0" vertical="bottom" wrapText="1"/>
    </xf>
    <xf borderId="0" fillId="0" fontId="6" numFmtId="0" xfId="0" applyAlignment="1" applyFont="1">
      <alignment horizontal="center" readingOrder="0" shrinkToFit="0" vertical="center" wrapText="1"/>
    </xf>
    <xf borderId="0" fillId="0" fontId="6" numFmtId="4" xfId="0" applyAlignment="1" applyFont="1" applyNumberFormat="1">
      <alignment horizontal="center" readingOrder="0" shrinkToFit="0" vertical="center" wrapText="1"/>
    </xf>
    <xf borderId="0" fillId="0" fontId="6" numFmtId="165" xfId="0" applyAlignment="1" applyFont="1" applyNumberFormat="1">
      <alignment horizontal="center" readingOrder="0" shrinkToFit="0" vertical="center" wrapText="1"/>
    </xf>
    <xf borderId="0" fillId="2" fontId="6" numFmtId="165" xfId="0" applyAlignment="1" applyFill="1" applyFont="1" applyNumberFormat="1">
      <alignment horizontal="center" shrinkToFit="0" vertical="center" wrapText="1"/>
    </xf>
    <xf borderId="5" fillId="2" fontId="6" numFmtId="165" xfId="0" applyAlignment="1" applyBorder="1" applyFill="1" applyFont="1" applyNumberFormat="1">
      <alignment horizontal="center" shrinkToFit="0" vertical="center" wrapText="1"/>
    </xf>
    <xf borderId="4" fillId="6" fontId="3" numFmtId="49" xfId="0" applyAlignment="1" applyBorder="1" applyFill="1" applyFont="1" applyNumberFormat="1">
      <alignment readingOrder="0" shrinkToFit="0" vertical="center" wrapText="1"/>
    </xf>
    <xf borderId="0" fillId="6" fontId="6" numFmtId="49" xfId="0" applyAlignment="1" applyFill="1" applyFont="1" applyNumberFormat="1">
      <alignment shrinkToFit="0" vertical="center" wrapText="1"/>
    </xf>
    <xf borderId="0" fillId="6" fontId="6" numFmtId="0" xfId="0" applyAlignment="1" applyFill="1" applyFont="1">
      <alignment shrinkToFit="0" vertical="center" wrapText="1"/>
    </xf>
    <xf borderId="0" fillId="6" fontId="6" numFmtId="4" xfId="0" applyAlignment="1" applyFill="1" applyFont="1" applyNumberFormat="1">
      <alignment shrinkToFit="0" vertical="center" wrapText="1"/>
    </xf>
    <xf borderId="0" fillId="6" fontId="6" numFmtId="165" xfId="0" applyAlignment="1" applyFill="1" applyFont="1" applyNumberFormat="1">
      <alignment shrinkToFit="0" vertical="center" wrapText="1"/>
    </xf>
    <xf borderId="0" fillId="6" fontId="3" numFmtId="165" xfId="0" applyAlignment="1" applyFill="1" applyFont="1" applyNumberFormat="1">
      <alignment horizontal="center" shrinkToFit="0" vertical="center" wrapText="1"/>
    </xf>
    <xf borderId="0" fillId="6" fontId="6" numFmtId="165" xfId="0" applyAlignment="1" applyFill="1" applyFont="1" applyNumberFormat="1">
      <alignment horizontal="center" shrinkToFit="0" vertical="center" wrapText="1"/>
    </xf>
    <xf borderId="5" fillId="6" fontId="3" numFmtId="165" xfId="0" applyAlignment="1" applyBorder="1" applyFill="1" applyFont="1" applyNumberFormat="1">
      <alignment horizontal="center" shrinkToFit="0" vertical="center" wrapText="1"/>
    </xf>
    <xf borderId="0" fillId="0" fontId="6" numFmtId="49" xfId="0" applyAlignment="1" applyFont="1" applyNumberForma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2" fontId="6" numFmtId="49" xfId="0" applyAlignment="1" applyFill="1" applyFont="1" applyNumberFormat="1">
      <alignment readingOrder="0" shrinkToFit="0" vertical="bottom" wrapText="1"/>
    </xf>
    <xf borderId="0" fillId="0" fontId="6" numFmtId="165" xfId="0" applyAlignment="1" applyFont="1" applyNumberFormat="1">
      <alignment horizontal="center" shrinkToFit="0" vertical="center" wrapText="1"/>
    </xf>
    <xf borderId="5" fillId="0" fontId="6" numFmtId="165" xfId="0" applyAlignment="1" applyBorder="1" applyFont="1" applyNumberFormat="1">
      <alignment horizontal="center" shrinkToFit="0" vertical="center" wrapText="1"/>
    </xf>
    <xf borderId="0" fillId="6" fontId="3" numFmtId="49" xfId="0" applyAlignment="1" applyFill="1" applyFont="1" applyNumberFormat="1">
      <alignment readingOrder="0" shrinkToFit="0" vertical="bottom" wrapText="1"/>
    </xf>
    <xf borderId="0" fillId="0" fontId="6" numFmtId="49" xfId="0" applyAlignment="1" applyFont="1" applyNumberFormat="1">
      <alignment readingOrder="0" shrinkToFit="0" vertical="bottom" wrapText="1"/>
    </xf>
    <xf borderId="4" fillId="3" fontId="3" numFmtId="49" xfId="0" applyAlignment="1" applyBorder="1" applyFill="1" applyFont="1" applyNumberFormat="1">
      <alignment readingOrder="0" shrinkToFit="0" vertical="center" wrapText="1"/>
    </xf>
    <xf borderId="0" fillId="3" fontId="6" numFmtId="49" xfId="0" applyAlignment="1" applyFill="1" applyFont="1" applyNumberFormat="1">
      <alignment shrinkToFit="0" vertical="center" wrapText="1"/>
    </xf>
    <xf borderId="0" fillId="3" fontId="3" numFmtId="49" xfId="0" applyAlignment="1" applyFill="1" applyFont="1" applyNumberFormat="1">
      <alignment readingOrder="0" shrinkToFit="0" vertical="bottom" wrapText="1"/>
    </xf>
    <xf borderId="0" fillId="3" fontId="6" numFmtId="0" xfId="0" applyAlignment="1" applyFill="1" applyFont="1">
      <alignment shrinkToFit="0" vertical="center" wrapText="1"/>
    </xf>
    <xf borderId="0" fillId="3" fontId="6" numFmtId="4" xfId="0" applyAlignment="1" applyFill="1" applyFont="1" applyNumberFormat="1">
      <alignment shrinkToFit="0" vertical="center" wrapText="1"/>
    </xf>
    <xf borderId="0" fillId="3" fontId="6" numFmtId="165" xfId="0" applyAlignment="1" applyFill="1" applyFont="1" applyNumberFormat="1">
      <alignment shrinkToFit="0" vertical="center" wrapText="1"/>
    </xf>
    <xf borderId="0" fillId="3" fontId="3" numFmtId="165" xfId="0" applyAlignment="1" applyFill="1" applyFont="1" applyNumberFormat="1">
      <alignment horizontal="center" shrinkToFit="0" vertical="center" wrapText="1"/>
    </xf>
    <xf borderId="0" fillId="3" fontId="6" numFmtId="165" xfId="0" applyAlignment="1" applyFill="1" applyFont="1" applyNumberFormat="1">
      <alignment horizontal="center" shrinkToFit="0" vertical="center" wrapText="1"/>
    </xf>
    <xf borderId="5" fillId="3" fontId="3" numFmtId="165" xfId="0" applyAlignment="1" applyBorder="1" applyFill="1" applyFont="1" applyNumberFormat="1">
      <alignment horizontal="center" shrinkToFit="0" vertical="center" wrapText="1"/>
    </xf>
    <xf borderId="0" fillId="0" fontId="6" numFmtId="0" xfId="0" applyAlignment="1" applyFont="1">
      <alignment horizontal="center" shrinkToFit="0" vertical="bottom" wrapText="1"/>
    </xf>
    <xf borderId="0" fillId="0" fontId="6" numFmtId="4" xfId="0" applyAlignment="1" applyFont="1" applyNumberFormat="1">
      <alignment horizontal="center" readingOrder="0" shrinkToFit="0" vertical="bottom" wrapText="1"/>
    </xf>
    <xf borderId="0" fillId="0" fontId="6" numFmtId="165" xfId="0" applyAlignment="1" applyFont="1" applyNumberFormat="1">
      <alignment horizontal="center" readingOrder="0" shrinkToFit="0" vertical="bottom" wrapText="1"/>
    </xf>
    <xf borderId="0" fillId="2" fontId="6" numFmtId="165" xfId="0" applyAlignment="1" applyFill="1" applyFont="1" applyNumberFormat="1">
      <alignment horizontal="center" shrinkToFit="0" vertical="bottom" wrapText="1"/>
    </xf>
    <xf borderId="5" fillId="2" fontId="6" numFmtId="165" xfId="0" applyAlignment="1" applyBorder="1" applyFill="1" applyFont="1" applyNumberFormat="1">
      <alignment horizontal="center" shrinkToFit="0" vertical="bottom" wrapText="1"/>
    </xf>
    <xf borderId="13" fillId="6" fontId="3" numFmtId="0" xfId="0" applyAlignment="1" applyBorder="1" applyFill="1" applyFont="1">
      <alignment horizontal="center" shrinkToFit="0" vertical="bottom" wrapText="1"/>
    </xf>
    <xf borderId="13" fillId="6" fontId="6" numFmtId="0" xfId="0" applyAlignment="1" applyBorder="1" applyFill="1" applyFont="1">
      <alignment shrinkToFit="0" vertical="bottom" wrapText="1"/>
    </xf>
    <xf borderId="13" fillId="6" fontId="6" numFmtId="2" xfId="0" applyAlignment="1" applyBorder="1" applyFill="1" applyFont="1" applyNumberFormat="1">
      <alignment shrinkToFit="0" vertical="bottom" wrapText="1"/>
    </xf>
    <xf borderId="13" fillId="6" fontId="6" numFmtId="4" xfId="0" applyAlignment="1" applyBorder="1" applyFill="1" applyFont="1" applyNumberFormat="1">
      <alignment shrinkToFit="0" vertical="bottom" wrapText="1"/>
    </xf>
    <xf borderId="13" fillId="6" fontId="3" numFmtId="2" xfId="0" applyAlignment="1" applyBorder="1" applyFill="1" applyFont="1" applyNumberFormat="1">
      <alignment horizontal="center" shrinkToFit="0" vertical="bottom" wrapText="1"/>
    </xf>
    <xf borderId="13" fillId="6" fontId="3" numFmtId="165" xfId="0" applyAlignment="1" applyBorder="1" applyFill="1" applyFont="1" applyNumberFormat="1">
      <alignment horizontal="center" shrinkToFit="0" vertical="bottom" wrapText="1"/>
    </xf>
    <xf borderId="1" fillId="0" fontId="3" numFmtId="0" xfId="0" applyAlignment="1" applyBorder="1" applyFont="1">
      <alignment horizontal="center" shrinkToFit="0" vertical="bottom" wrapText="1"/>
    </xf>
    <xf borderId="4" fillId="0" fontId="4" numFmtId="0" xfId="0" applyBorder="1" applyFont="1"/>
    <xf borderId="0" fillId="0" fontId="3" numFmtId="0" xfId="0" applyAlignment="1" applyFont="1">
      <alignment horizontal="center" shrinkToFit="0" vertical="bottom" wrapText="1"/>
    </xf>
    <xf borderId="0" fillId="0" fontId="6" numFmtId="0" xfId="0" applyAlignment="1" applyFont="1">
      <alignment shrinkToFit="0" vertical="bottom" wrapText="1"/>
    </xf>
    <xf borderId="0" fillId="0" fontId="6" numFmtId="0" xfId="0" applyAlignment="1" applyFont="1">
      <alignment vertical="bottom"/>
    </xf>
    <xf borderId="5" fillId="0" fontId="6" numFmtId="0" xfId="0" applyAlignment="1" applyBorder="1" applyFont="1">
      <alignment vertical="bottom"/>
    </xf>
    <xf borderId="0" fillId="0" fontId="6" numFmtId="167" xfId="0" applyAlignment="1" applyFont="1" applyNumberFormat="1">
      <alignment vertical="bottom"/>
    </xf>
    <xf borderId="5" fillId="0" fontId="6" numFmtId="167" xfId="0" applyAlignment="1" applyBorder="1" applyFont="1" applyNumberFormat="1">
      <alignment vertical="bottom"/>
    </xf>
    <xf borderId="7" fillId="0" fontId="3" numFmtId="0" xfId="0" applyAlignment="1" applyBorder="1" applyFont="1">
      <alignment horizontal="center" shrinkToFit="0" vertical="bottom" wrapText="1"/>
    </xf>
    <xf borderId="7" fillId="0" fontId="6" numFmtId="0" xfId="0" applyAlignment="1" applyBorder="1" applyFont="1">
      <alignment shrinkToFit="0" vertical="bottom" wrapText="1"/>
    </xf>
    <xf borderId="7" fillId="0" fontId="6" numFmtId="0" xfId="0" applyAlignment="1" applyBorder="1" applyFont="1">
      <alignment vertical="bottom"/>
    </xf>
    <xf borderId="8" fillId="0" fontId="6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600075</xdr:colOff>
      <xdr:row>0</xdr:row>
      <xdr:rowOff>28575</xdr:rowOff>
    </xdr:from>
    <xdr:ext cx="904875" cy="76200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1.5"/>
    <col customWidth="1" min="4" max="4" width="105.13"/>
    <col customWidth="1" min="5" max="5" width="8.88"/>
    <col customWidth="1" min="6" max="6" width="12.13"/>
    <col customWidth="1" min="7" max="7" width="14.75"/>
    <col customWidth="1" min="8" max="8" width="13.0"/>
    <col customWidth="1" min="10" max="10" width="14.88"/>
  </cols>
  <sheetData>
    <row r="1">
      <c r="A1" s="1" t="s">
        <v>0</v>
      </c>
      <c r="K1" s="2"/>
    </row>
    <row r="2">
      <c r="K2" s="2"/>
    </row>
    <row r="3" ht="38.25" customHeight="1">
      <c r="K3" s="2"/>
    </row>
    <row r="4" ht="22.5" customHeight="1">
      <c r="A4" s="3" t="s">
        <v>1</v>
      </c>
      <c r="B4" s="4"/>
      <c r="C4" s="4"/>
      <c r="D4" s="4"/>
      <c r="E4" s="4"/>
      <c r="F4" s="4"/>
      <c r="G4" s="4"/>
      <c r="H4" s="4"/>
      <c r="I4" s="4"/>
      <c r="J4" s="5"/>
      <c r="K4" s="2"/>
    </row>
    <row r="5">
      <c r="A5" s="6" t="s">
        <v>2</v>
      </c>
      <c r="D5" s="7"/>
      <c r="E5" s="8" t="s">
        <v>3</v>
      </c>
      <c r="F5" s="9"/>
      <c r="G5" s="9"/>
      <c r="H5" s="9"/>
      <c r="I5" s="10"/>
      <c r="J5" s="11" t="s">
        <v>4</v>
      </c>
      <c r="K5" s="12"/>
      <c r="L5" s="13"/>
    </row>
    <row r="6">
      <c r="A6" s="14"/>
      <c r="B6" s="9"/>
      <c r="C6" s="9"/>
      <c r="D6" s="10"/>
      <c r="E6" s="15" t="s">
        <v>5</v>
      </c>
      <c r="F6" s="16"/>
      <c r="G6" s="16"/>
      <c r="H6" s="17"/>
      <c r="I6" s="18" t="s">
        <v>6</v>
      </c>
      <c r="J6" s="19"/>
      <c r="K6" s="12"/>
      <c r="L6" s="13"/>
    </row>
    <row r="7">
      <c r="A7" s="20" t="s">
        <v>7</v>
      </c>
      <c r="B7" s="4"/>
      <c r="C7" s="4"/>
      <c r="D7" s="5"/>
      <c r="E7" s="21"/>
      <c r="F7" s="22" t="s">
        <v>8</v>
      </c>
      <c r="G7" s="16"/>
      <c r="H7" s="17"/>
      <c r="I7" s="23" t="s">
        <v>9</v>
      </c>
      <c r="J7" s="24">
        <v>0.2507</v>
      </c>
      <c r="K7" s="12"/>
      <c r="L7" s="13"/>
    </row>
    <row r="8">
      <c r="A8" s="14"/>
      <c r="B8" s="9"/>
      <c r="C8" s="9"/>
      <c r="D8" s="10"/>
      <c r="E8" s="21"/>
      <c r="F8" s="25" t="s">
        <v>10</v>
      </c>
      <c r="G8" s="16"/>
      <c r="H8" s="17"/>
      <c r="I8" s="23" t="s">
        <v>11</v>
      </c>
      <c r="J8" s="26"/>
      <c r="K8" s="12"/>
      <c r="L8" s="13"/>
    </row>
    <row r="9">
      <c r="A9" s="27" t="s">
        <v>12</v>
      </c>
      <c r="B9" s="16"/>
      <c r="C9" s="16"/>
      <c r="D9" s="17"/>
      <c r="E9" s="21"/>
      <c r="F9" s="16"/>
      <c r="G9" s="16"/>
      <c r="H9" s="17"/>
      <c r="I9" s="28"/>
      <c r="J9" s="29"/>
      <c r="K9" s="12"/>
      <c r="L9" s="13"/>
    </row>
    <row r="10">
      <c r="A10" s="30" t="s">
        <v>13</v>
      </c>
      <c r="B10" s="16"/>
      <c r="C10" s="16"/>
      <c r="D10" s="17"/>
      <c r="E10" s="31" t="s">
        <v>14</v>
      </c>
      <c r="F10" s="4"/>
      <c r="G10" s="4"/>
      <c r="H10" s="4"/>
      <c r="I10" s="4"/>
      <c r="J10" s="5"/>
      <c r="K10" s="12"/>
      <c r="L10" s="13"/>
    </row>
    <row r="11" ht="26.25" customHeight="1">
      <c r="A11" s="32" t="s">
        <v>15</v>
      </c>
      <c r="B11" s="16"/>
      <c r="C11" s="16"/>
      <c r="D11" s="17"/>
      <c r="E11" s="14"/>
      <c r="F11" s="9"/>
      <c r="G11" s="9"/>
      <c r="H11" s="9"/>
      <c r="I11" s="9"/>
      <c r="J11" s="10"/>
      <c r="K11" s="12"/>
      <c r="L11" s="13"/>
    </row>
    <row r="12">
      <c r="A12" s="33" t="s">
        <v>1</v>
      </c>
      <c r="B12" s="16"/>
      <c r="C12" s="16"/>
      <c r="D12" s="16"/>
      <c r="E12" s="16"/>
      <c r="F12" s="16"/>
      <c r="G12" s="16"/>
      <c r="H12" s="16"/>
      <c r="I12" s="16"/>
      <c r="J12" s="17"/>
      <c r="K12" s="12"/>
      <c r="L12" s="13"/>
    </row>
    <row r="13">
      <c r="A13" s="34" t="s">
        <v>16</v>
      </c>
      <c r="B13" s="34" t="s">
        <v>17</v>
      </c>
      <c r="C13" s="34" t="s">
        <v>18</v>
      </c>
      <c r="D13" s="34" t="s">
        <v>19</v>
      </c>
      <c r="E13" s="34" t="s">
        <v>20</v>
      </c>
      <c r="F13" s="34" t="s">
        <v>21</v>
      </c>
      <c r="G13" s="34" t="s">
        <v>22</v>
      </c>
      <c r="H13" s="34" t="s">
        <v>23</v>
      </c>
      <c r="I13" s="34" t="s">
        <v>24</v>
      </c>
      <c r="J13" s="34" t="s">
        <v>23</v>
      </c>
      <c r="K13" s="12"/>
      <c r="L13" s="13"/>
    </row>
    <row r="14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12"/>
      <c r="L14" s="13"/>
    </row>
    <row r="1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12"/>
      <c r="L15" s="13"/>
    </row>
    <row r="16">
      <c r="A16" s="37" t="s">
        <v>25</v>
      </c>
      <c r="B16" s="38"/>
      <c r="C16" s="38"/>
      <c r="D16" s="38"/>
      <c r="E16" s="38"/>
      <c r="F16" s="38"/>
      <c r="G16" s="38"/>
      <c r="H16" s="38"/>
      <c r="I16" s="39"/>
      <c r="J16" s="40">
        <f>J41</f>
        <v>137233.5026</v>
      </c>
      <c r="K16" s="12"/>
      <c r="L16" s="13"/>
    </row>
    <row r="17">
      <c r="A17" s="41" t="s">
        <v>26</v>
      </c>
      <c r="B17" s="42"/>
      <c r="C17" s="42"/>
      <c r="D17" s="43" t="s">
        <v>27</v>
      </c>
      <c r="E17" s="44"/>
      <c r="F17" s="45"/>
      <c r="G17" s="46"/>
      <c r="H17" s="47">
        <f>H18</f>
        <v>1206.72</v>
      </c>
      <c r="I17" s="46"/>
      <c r="J17" s="48">
        <f>J18</f>
        <v>1509.244704</v>
      </c>
      <c r="K17" s="12"/>
      <c r="L17" s="13"/>
    </row>
    <row r="18">
      <c r="A18" s="49" t="s">
        <v>28</v>
      </c>
      <c r="B18" s="50" t="s">
        <v>10</v>
      </c>
      <c r="C18" s="50" t="s">
        <v>29</v>
      </c>
      <c r="D18" s="51" t="s">
        <v>30</v>
      </c>
      <c r="E18" s="52" t="s">
        <v>31</v>
      </c>
      <c r="F18" s="53">
        <v>1.0</v>
      </c>
      <c r="G18" s="54">
        <v>1206.72</v>
      </c>
      <c r="H18" s="55">
        <f>F18*G18</f>
        <v>1206.72</v>
      </c>
      <c r="I18" s="55">
        <f>G18+(G18*J7)</f>
        <v>1509.244704</v>
      </c>
      <c r="J18" s="56">
        <f>F18*I18</f>
        <v>1509.244704</v>
      </c>
      <c r="K18" s="12"/>
      <c r="L18" s="13"/>
    </row>
    <row r="19">
      <c r="A19" s="57" t="s">
        <v>32</v>
      </c>
      <c r="B19" s="58"/>
      <c r="C19" s="58"/>
      <c r="D19" s="43" t="s">
        <v>33</v>
      </c>
      <c r="E19" s="59"/>
      <c r="F19" s="60"/>
      <c r="G19" s="61"/>
      <c r="H19" s="62">
        <f>H20+H22+H23+H24</f>
        <v>60238.2916</v>
      </c>
      <c r="I19" s="63"/>
      <c r="J19" s="64">
        <f>J20+J22+J23+J24+J25+J26+J27+J21</f>
        <v>91268.32966</v>
      </c>
      <c r="K19" s="12"/>
      <c r="L19" s="13"/>
    </row>
    <row r="20">
      <c r="A20" s="49" t="s">
        <v>34</v>
      </c>
      <c r="B20" s="65" t="s">
        <v>8</v>
      </c>
      <c r="C20" s="50" t="s">
        <v>35</v>
      </c>
      <c r="D20" s="51" t="s">
        <v>36</v>
      </c>
      <c r="E20" s="66" t="s">
        <v>37</v>
      </c>
      <c r="F20" s="53">
        <v>1969.94</v>
      </c>
      <c r="G20" s="54">
        <v>24.42</v>
      </c>
      <c r="H20" s="55">
        <f t="shared" ref="H20:H27" si="1">F20*G20</f>
        <v>48105.9348</v>
      </c>
      <c r="I20" s="55">
        <f>G20+(G20*J7)</f>
        <v>30.542094</v>
      </c>
      <c r="J20" s="56">
        <f t="shared" ref="J20:J24" si="2">F20*I20</f>
        <v>60166.09265</v>
      </c>
      <c r="K20" s="12"/>
      <c r="L20" s="13"/>
    </row>
    <row r="21">
      <c r="A21" s="49" t="s">
        <v>38</v>
      </c>
      <c r="B21" s="65" t="s">
        <v>8</v>
      </c>
      <c r="C21" s="50" t="s">
        <v>39</v>
      </c>
      <c r="D21" s="51" t="s">
        <v>40</v>
      </c>
      <c r="E21" s="66" t="s">
        <v>37</v>
      </c>
      <c r="F21" s="53">
        <v>544.04</v>
      </c>
      <c r="G21" s="54">
        <v>5.72</v>
      </c>
      <c r="H21" s="55">
        <f t="shared" si="1"/>
        <v>3111.9088</v>
      </c>
      <c r="I21" s="55">
        <f>G21+(G21*J7)</f>
        <v>7.154004</v>
      </c>
      <c r="J21" s="56">
        <f t="shared" si="2"/>
        <v>3892.064336</v>
      </c>
      <c r="K21" s="12"/>
      <c r="L21" s="13"/>
    </row>
    <row r="22">
      <c r="A22" s="49" t="s">
        <v>41</v>
      </c>
      <c r="B22" s="65" t="s">
        <v>8</v>
      </c>
      <c r="C22" s="50" t="s">
        <v>42</v>
      </c>
      <c r="D22" s="51" t="s">
        <v>43</v>
      </c>
      <c r="E22" s="66" t="s">
        <v>37</v>
      </c>
      <c r="F22" s="53">
        <v>544.04</v>
      </c>
      <c r="G22" s="54">
        <v>12.4</v>
      </c>
      <c r="H22" s="55">
        <f t="shared" si="1"/>
        <v>6746.096</v>
      </c>
      <c r="I22" s="55">
        <f>G22+(G22*J7)</f>
        <v>15.50868</v>
      </c>
      <c r="J22" s="56">
        <f t="shared" si="2"/>
        <v>8437.342267</v>
      </c>
      <c r="K22" s="12"/>
      <c r="L22" s="13"/>
    </row>
    <row r="23">
      <c r="A23" s="49" t="s">
        <v>44</v>
      </c>
      <c r="B23" s="65" t="s">
        <v>8</v>
      </c>
      <c r="C23" s="50" t="s">
        <v>45</v>
      </c>
      <c r="D23" s="67" t="s">
        <v>46</v>
      </c>
      <c r="E23" s="66" t="s">
        <v>37</v>
      </c>
      <c r="F23" s="53">
        <v>79.84</v>
      </c>
      <c r="G23" s="54">
        <v>62.12</v>
      </c>
      <c r="H23" s="55">
        <f t="shared" si="1"/>
        <v>4959.6608</v>
      </c>
      <c r="I23" s="55">
        <f>G23+(G23*J7)</f>
        <v>77.693484</v>
      </c>
      <c r="J23" s="56">
        <f t="shared" si="2"/>
        <v>6203.047763</v>
      </c>
      <c r="K23" s="12"/>
      <c r="L23" s="13"/>
    </row>
    <row r="24">
      <c r="A24" s="49" t="s">
        <v>47</v>
      </c>
      <c r="B24" s="50" t="s">
        <v>48</v>
      </c>
      <c r="C24" s="50" t="s">
        <v>49</v>
      </c>
      <c r="D24" s="51" t="s">
        <v>50</v>
      </c>
      <c r="E24" s="52" t="s">
        <v>31</v>
      </c>
      <c r="F24" s="53">
        <v>54.0</v>
      </c>
      <c r="G24" s="54">
        <v>7.9</v>
      </c>
      <c r="H24" s="55">
        <f t="shared" si="1"/>
        <v>426.6</v>
      </c>
      <c r="I24" s="55">
        <f>G24+(G24*J7)</f>
        <v>9.88053</v>
      </c>
      <c r="J24" s="56">
        <f t="shared" si="2"/>
        <v>533.54862</v>
      </c>
      <c r="K24" s="12"/>
      <c r="L24" s="13"/>
    </row>
    <row r="25">
      <c r="A25" s="49" t="s">
        <v>51</v>
      </c>
      <c r="B25" s="50" t="s">
        <v>52</v>
      </c>
      <c r="C25" s="50" t="s">
        <v>53</v>
      </c>
      <c r="D25" s="51" t="s">
        <v>54</v>
      </c>
      <c r="E25" s="52" t="s">
        <v>31</v>
      </c>
      <c r="F25" s="53">
        <v>17.0</v>
      </c>
      <c r="G25" s="54">
        <v>522.27</v>
      </c>
      <c r="H25" s="68">
        <f t="shared" si="1"/>
        <v>8878.59</v>
      </c>
      <c r="I25" s="68">
        <f>G25+(G25*J7)</f>
        <v>653.203089</v>
      </c>
      <c r="J25" s="69">
        <f>I25*F25</f>
        <v>11104.45251</v>
      </c>
      <c r="K25" s="12"/>
      <c r="L25" s="13"/>
    </row>
    <row r="26">
      <c r="A26" s="49" t="s">
        <v>55</v>
      </c>
      <c r="B26" s="65" t="s">
        <v>8</v>
      </c>
      <c r="C26" s="50" t="s">
        <v>56</v>
      </c>
      <c r="D26" s="51" t="s">
        <v>57</v>
      </c>
      <c r="E26" s="52" t="s">
        <v>37</v>
      </c>
      <c r="F26" s="53">
        <v>27.2</v>
      </c>
      <c r="G26" s="54">
        <v>2.46</v>
      </c>
      <c r="H26" s="55">
        <f t="shared" si="1"/>
        <v>66.912</v>
      </c>
      <c r="I26" s="55">
        <f>G26+(G26*J7)</f>
        <v>3.076722</v>
      </c>
      <c r="J26" s="56">
        <f t="shared" ref="J26:J27" si="3">F26*I26</f>
        <v>83.6868384</v>
      </c>
      <c r="K26" s="12"/>
      <c r="L26" s="13"/>
    </row>
    <row r="27">
      <c r="A27" s="49" t="s">
        <v>58</v>
      </c>
      <c r="B27" s="65" t="s">
        <v>8</v>
      </c>
      <c r="C27" s="50" t="s">
        <v>59</v>
      </c>
      <c r="D27" s="51" t="s">
        <v>60</v>
      </c>
      <c r="E27" s="52" t="s">
        <v>37</v>
      </c>
      <c r="F27" s="53">
        <v>27.2</v>
      </c>
      <c r="G27" s="54">
        <v>24.93</v>
      </c>
      <c r="H27" s="55">
        <f t="shared" si="1"/>
        <v>678.096</v>
      </c>
      <c r="I27" s="55">
        <f>G27+(G27*J7)</f>
        <v>31.179951</v>
      </c>
      <c r="J27" s="56">
        <f t="shared" si="3"/>
        <v>848.0946672</v>
      </c>
      <c r="K27" s="12"/>
      <c r="L27" s="13"/>
    </row>
    <row r="28">
      <c r="A28" s="57" t="s">
        <v>61</v>
      </c>
      <c r="B28" s="58"/>
      <c r="C28" s="58"/>
      <c r="D28" s="70" t="s">
        <v>62</v>
      </c>
      <c r="E28" s="59"/>
      <c r="F28" s="60"/>
      <c r="G28" s="61"/>
      <c r="H28" s="62">
        <f>H29+H30+H31+H32+H33+H34+H35</f>
        <v>25507.677</v>
      </c>
      <c r="I28" s="63"/>
      <c r="J28" s="64">
        <f>J29+J30+J31+J32+J33+J34+J35+J36</f>
        <v>32182.36879</v>
      </c>
      <c r="K28" s="12"/>
      <c r="L28" s="13"/>
    </row>
    <row r="29">
      <c r="A29" s="49" t="s">
        <v>63</v>
      </c>
      <c r="B29" s="65" t="s">
        <v>8</v>
      </c>
      <c r="C29" s="50" t="s">
        <v>42</v>
      </c>
      <c r="D29" s="67" t="s">
        <v>43</v>
      </c>
      <c r="E29" s="66" t="s">
        <v>37</v>
      </c>
      <c r="F29" s="53">
        <v>77.64</v>
      </c>
      <c r="G29" s="54">
        <v>12.4</v>
      </c>
      <c r="H29" s="55">
        <f t="shared" ref="H29:H36" si="4">F29*G29</f>
        <v>962.736</v>
      </c>
      <c r="I29" s="55">
        <f>G29+(G29*J7)</f>
        <v>15.50868</v>
      </c>
      <c r="J29" s="56">
        <f t="shared" ref="J29:J36" si="5">F29*I29</f>
        <v>1204.093915</v>
      </c>
      <c r="K29" s="12"/>
      <c r="L29" s="13"/>
    </row>
    <row r="30">
      <c r="A30" s="49" t="s">
        <v>64</v>
      </c>
      <c r="B30" s="65" t="s">
        <v>8</v>
      </c>
      <c r="C30" s="50" t="s">
        <v>65</v>
      </c>
      <c r="D30" s="67" t="s">
        <v>66</v>
      </c>
      <c r="E30" s="66" t="s">
        <v>37</v>
      </c>
      <c r="F30" s="53">
        <v>24.84</v>
      </c>
      <c r="G30" s="54">
        <v>143.54</v>
      </c>
      <c r="H30" s="55">
        <f t="shared" si="4"/>
        <v>3565.5336</v>
      </c>
      <c r="I30" s="55">
        <f>G30+(G30*J7)</f>
        <v>179.525478</v>
      </c>
      <c r="J30" s="56">
        <f t="shared" si="5"/>
        <v>4459.412874</v>
      </c>
      <c r="K30" s="12"/>
      <c r="L30" s="13"/>
    </row>
    <row r="31">
      <c r="A31" s="49" t="s">
        <v>67</v>
      </c>
      <c r="B31" s="65" t="s">
        <v>8</v>
      </c>
      <c r="C31" s="50" t="s">
        <v>68</v>
      </c>
      <c r="D31" s="71" t="s">
        <v>69</v>
      </c>
      <c r="E31" s="66" t="s">
        <v>37</v>
      </c>
      <c r="F31" s="53">
        <v>93.15</v>
      </c>
      <c r="G31" s="54">
        <v>1.76</v>
      </c>
      <c r="H31" s="68">
        <f t="shared" si="4"/>
        <v>163.944</v>
      </c>
      <c r="I31" s="68">
        <f>G31+(G31*J7)</f>
        <v>2.201232</v>
      </c>
      <c r="J31" s="69">
        <f t="shared" si="5"/>
        <v>205.0447608</v>
      </c>
      <c r="K31" s="12"/>
      <c r="L31" s="13"/>
    </row>
    <row r="32">
      <c r="A32" s="49" t="s">
        <v>70</v>
      </c>
      <c r="B32" s="65" t="s">
        <v>8</v>
      </c>
      <c r="C32" s="50" t="s">
        <v>45</v>
      </c>
      <c r="D32" s="67" t="s">
        <v>46</v>
      </c>
      <c r="E32" s="66" t="s">
        <v>37</v>
      </c>
      <c r="F32" s="53">
        <v>6.3</v>
      </c>
      <c r="G32" s="54">
        <v>62.12</v>
      </c>
      <c r="H32" s="55">
        <f t="shared" si="4"/>
        <v>391.356</v>
      </c>
      <c r="I32" s="55">
        <f>G32+(G32*J7)</f>
        <v>77.693484</v>
      </c>
      <c r="J32" s="56">
        <f t="shared" si="5"/>
        <v>489.4689492</v>
      </c>
      <c r="K32" s="12"/>
      <c r="L32" s="13"/>
    </row>
    <row r="33">
      <c r="A33" s="49" t="s">
        <v>71</v>
      </c>
      <c r="B33" s="65" t="s">
        <v>8</v>
      </c>
      <c r="C33" s="50" t="s">
        <v>72</v>
      </c>
      <c r="D33" s="67" t="s">
        <v>73</v>
      </c>
      <c r="E33" s="66" t="s">
        <v>37</v>
      </c>
      <c r="F33" s="53">
        <v>36.66</v>
      </c>
      <c r="G33" s="54">
        <v>11.3</v>
      </c>
      <c r="H33" s="55">
        <f t="shared" si="4"/>
        <v>414.258</v>
      </c>
      <c r="I33" s="55">
        <f>G33+(G33*J7)</f>
        <v>14.13291</v>
      </c>
      <c r="J33" s="56">
        <f t="shared" si="5"/>
        <v>518.1124806</v>
      </c>
      <c r="K33" s="12"/>
      <c r="L33" s="13"/>
    </row>
    <row r="34">
      <c r="A34" s="49" t="s">
        <v>74</v>
      </c>
      <c r="B34" s="65" t="s">
        <v>8</v>
      </c>
      <c r="C34" s="50" t="s">
        <v>75</v>
      </c>
      <c r="D34" s="67" t="s">
        <v>76</v>
      </c>
      <c r="E34" s="66" t="s">
        <v>37</v>
      </c>
      <c r="F34" s="53">
        <v>36.66</v>
      </c>
      <c r="G34" s="54">
        <v>535.53</v>
      </c>
      <c r="H34" s="55">
        <f t="shared" si="4"/>
        <v>19632.5298</v>
      </c>
      <c r="I34" s="55">
        <f>G34+(G34*J7)</f>
        <v>669.787371</v>
      </c>
      <c r="J34" s="56">
        <f t="shared" si="5"/>
        <v>24554.40502</v>
      </c>
      <c r="K34" s="12"/>
      <c r="L34" s="13"/>
    </row>
    <row r="35">
      <c r="A35" s="49" t="s">
        <v>77</v>
      </c>
      <c r="B35" s="65" t="s">
        <v>8</v>
      </c>
      <c r="C35" s="50" t="s">
        <v>78</v>
      </c>
      <c r="D35" s="67" t="s">
        <v>79</v>
      </c>
      <c r="E35" s="66" t="s">
        <v>37</v>
      </c>
      <c r="F35" s="53">
        <v>24.84</v>
      </c>
      <c r="G35" s="54">
        <v>15.19</v>
      </c>
      <c r="H35" s="55">
        <f t="shared" si="4"/>
        <v>377.3196</v>
      </c>
      <c r="I35" s="55">
        <f>G35+(G35*J7)</f>
        <v>18.998133</v>
      </c>
      <c r="J35" s="56">
        <f t="shared" si="5"/>
        <v>471.9136237</v>
      </c>
      <c r="K35" s="12"/>
      <c r="L35" s="13"/>
    </row>
    <row r="36">
      <c r="A36" s="49" t="s">
        <v>80</v>
      </c>
      <c r="B36" s="50" t="s">
        <v>81</v>
      </c>
      <c r="C36" s="50" t="s">
        <v>82</v>
      </c>
      <c r="D36" s="67" t="s">
        <v>83</v>
      </c>
      <c r="E36" s="66" t="s">
        <v>37</v>
      </c>
      <c r="F36" s="53">
        <v>24.84</v>
      </c>
      <c r="G36" s="54">
        <v>9.01</v>
      </c>
      <c r="H36" s="55">
        <f t="shared" si="4"/>
        <v>223.8084</v>
      </c>
      <c r="I36" s="55">
        <f>G36+(G36*J7)</f>
        <v>11.268807</v>
      </c>
      <c r="J36" s="56">
        <f t="shared" si="5"/>
        <v>279.9171659</v>
      </c>
      <c r="K36" s="12"/>
      <c r="L36" s="13"/>
    </row>
    <row r="37">
      <c r="A37" s="72" t="s">
        <v>84</v>
      </c>
      <c r="B37" s="73"/>
      <c r="C37" s="73"/>
      <c r="D37" s="74" t="s">
        <v>85</v>
      </c>
      <c r="E37" s="75"/>
      <c r="F37" s="76"/>
      <c r="G37" s="77"/>
      <c r="H37" s="78">
        <f>H38+H40</f>
        <v>8347.7732</v>
      </c>
      <c r="I37" s="79"/>
      <c r="J37" s="80">
        <f>J38+J40+J39</f>
        <v>12273.55947</v>
      </c>
      <c r="K37" s="12"/>
      <c r="L37" s="13"/>
    </row>
    <row r="38">
      <c r="A38" s="49" t="s">
        <v>86</v>
      </c>
      <c r="B38" s="65" t="s">
        <v>8</v>
      </c>
      <c r="C38" s="50" t="s">
        <v>45</v>
      </c>
      <c r="D38" s="67" t="s">
        <v>46</v>
      </c>
      <c r="E38" s="81" t="s">
        <v>37</v>
      </c>
      <c r="F38" s="82">
        <v>124.42</v>
      </c>
      <c r="G38" s="83">
        <v>62.12</v>
      </c>
      <c r="H38" s="84">
        <f t="shared" ref="H38:H40" si="6">F38*G38</f>
        <v>7728.9704</v>
      </c>
      <c r="I38" s="84">
        <f>G38+(G38*J7)</f>
        <v>77.693484</v>
      </c>
      <c r="J38" s="85">
        <f t="shared" ref="J38:J40" si="7">F38*I38</f>
        <v>9666.623279</v>
      </c>
      <c r="K38" s="12"/>
      <c r="L38" s="13"/>
    </row>
    <row r="39">
      <c r="A39" s="49" t="s">
        <v>87</v>
      </c>
      <c r="B39" s="50" t="s">
        <v>88</v>
      </c>
      <c r="C39" s="50" t="s">
        <v>89</v>
      </c>
      <c r="D39" s="71" t="s">
        <v>90</v>
      </c>
      <c r="E39" s="81" t="s">
        <v>37</v>
      </c>
      <c r="F39" s="82">
        <v>36.43</v>
      </c>
      <c r="G39" s="83">
        <v>40.23</v>
      </c>
      <c r="H39" s="84">
        <f t="shared" si="6"/>
        <v>1465.5789</v>
      </c>
      <c r="I39" s="84">
        <f>G39+(G39*J7)</f>
        <v>50.315661</v>
      </c>
      <c r="J39" s="85">
        <f t="shared" si="7"/>
        <v>1832.99953</v>
      </c>
      <c r="K39" s="12"/>
      <c r="L39" s="13"/>
    </row>
    <row r="40">
      <c r="A40" s="49" t="s">
        <v>91</v>
      </c>
      <c r="B40" s="65" t="s">
        <v>8</v>
      </c>
      <c r="C40" s="50" t="s">
        <v>35</v>
      </c>
      <c r="D40" s="71" t="s">
        <v>36</v>
      </c>
      <c r="E40" s="81" t="s">
        <v>37</v>
      </c>
      <c r="F40" s="82">
        <v>25.34</v>
      </c>
      <c r="G40" s="83">
        <v>24.42</v>
      </c>
      <c r="H40" s="84">
        <f t="shared" si="6"/>
        <v>618.8028</v>
      </c>
      <c r="I40" s="84">
        <f>G40+(G40*J7)</f>
        <v>30.542094</v>
      </c>
      <c r="J40" s="85">
        <f t="shared" si="7"/>
        <v>773.936662</v>
      </c>
      <c r="K40" s="12"/>
      <c r="L40" s="13"/>
    </row>
    <row r="41">
      <c r="A41" s="86" t="s">
        <v>92</v>
      </c>
      <c r="B41" s="87"/>
      <c r="C41" s="86" t="s">
        <v>93</v>
      </c>
      <c r="D41" s="87"/>
      <c r="E41" s="88"/>
      <c r="F41" s="89"/>
      <c r="G41" s="90" t="s">
        <v>94</v>
      </c>
      <c r="H41" s="91">
        <f>SUM(H19+H28+H37)</f>
        <v>94093.7418</v>
      </c>
      <c r="I41" s="91" t="s">
        <v>95</v>
      </c>
      <c r="J41" s="91">
        <f>J37+J28+J19+J17</f>
        <v>137233.5026</v>
      </c>
      <c r="K41" s="12"/>
      <c r="L41" s="13"/>
    </row>
    <row r="42">
      <c r="A42" s="92" t="s">
        <v>96</v>
      </c>
      <c r="B42" s="4"/>
      <c r="C42" s="4"/>
      <c r="D42" s="4"/>
      <c r="E42" s="4"/>
      <c r="F42" s="4"/>
      <c r="G42" s="4"/>
      <c r="H42" s="4"/>
      <c r="I42" s="4"/>
      <c r="J42" s="5"/>
      <c r="K42" s="12"/>
      <c r="L42" s="13"/>
    </row>
    <row r="43">
      <c r="A43" s="93"/>
      <c r="J43" s="7"/>
      <c r="K43" s="12"/>
      <c r="L43" s="13"/>
    </row>
    <row r="44" ht="86.25" customHeight="1">
      <c r="A44" s="14"/>
      <c r="B44" s="9"/>
      <c r="C44" s="9"/>
      <c r="D44" s="9"/>
      <c r="E44" s="9"/>
      <c r="F44" s="9"/>
      <c r="G44" s="9"/>
      <c r="H44" s="9"/>
      <c r="I44" s="9"/>
      <c r="J44" s="10"/>
      <c r="K44" s="2"/>
    </row>
    <row r="45" ht="24.75" customHeight="1">
      <c r="A45" s="15" t="s">
        <v>97</v>
      </c>
      <c r="B45" s="16"/>
      <c r="C45" s="16"/>
      <c r="D45" s="16"/>
      <c r="E45" s="16"/>
      <c r="F45" s="16"/>
      <c r="G45" s="16"/>
      <c r="H45" s="16"/>
      <c r="I45" s="16"/>
      <c r="J45" s="17"/>
      <c r="K45" s="2"/>
    </row>
    <row r="46">
      <c r="A46" s="94"/>
      <c r="D46" s="95"/>
      <c r="E46" s="96"/>
      <c r="F46" s="96"/>
      <c r="G46" s="96"/>
      <c r="H46" s="96"/>
      <c r="I46" s="96"/>
      <c r="J46" s="97"/>
      <c r="K46" s="2"/>
    </row>
    <row r="47">
      <c r="A47" s="94"/>
      <c r="D47" s="95"/>
      <c r="E47" s="96"/>
      <c r="F47" s="96"/>
      <c r="G47" s="96"/>
      <c r="H47" s="96"/>
      <c r="I47" s="96"/>
      <c r="J47" s="97"/>
      <c r="K47" s="2"/>
    </row>
    <row r="48">
      <c r="A48" s="94"/>
      <c r="D48" s="95"/>
      <c r="E48" s="96"/>
      <c r="F48" s="96"/>
      <c r="G48" s="98"/>
      <c r="H48" s="96"/>
      <c r="I48" s="96"/>
      <c r="J48" s="97"/>
      <c r="K48" s="2"/>
    </row>
    <row r="49">
      <c r="A49" s="94"/>
      <c r="D49" s="95"/>
      <c r="E49" s="96"/>
      <c r="F49" s="96"/>
      <c r="G49" s="96"/>
      <c r="H49" s="96"/>
      <c r="I49" s="96"/>
      <c r="J49" s="99"/>
      <c r="K49" s="2"/>
    </row>
    <row r="50">
      <c r="A50" s="94"/>
      <c r="D50" s="95"/>
      <c r="E50" s="96"/>
      <c r="F50" s="96"/>
      <c r="G50" s="96"/>
      <c r="H50" s="96"/>
      <c r="I50" s="96"/>
      <c r="J50" s="97"/>
      <c r="K50" s="2"/>
    </row>
    <row r="51">
      <c r="A51" s="94"/>
      <c r="D51" s="95"/>
      <c r="E51" s="96"/>
      <c r="F51" s="96"/>
      <c r="G51" s="96"/>
      <c r="H51" s="96"/>
      <c r="I51" s="96"/>
      <c r="J51" s="97"/>
      <c r="K51" s="2"/>
    </row>
    <row r="52">
      <c r="A52" s="100"/>
      <c r="B52" s="9"/>
      <c r="C52" s="9"/>
      <c r="D52" s="101"/>
      <c r="E52" s="102"/>
      <c r="F52" s="102"/>
      <c r="G52" s="102"/>
      <c r="H52" s="102"/>
      <c r="I52" s="102"/>
      <c r="J52" s="103"/>
      <c r="K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</sheetData>
  <mergeCells count="34">
    <mergeCell ref="E9:H9"/>
    <mergeCell ref="E10:J11"/>
    <mergeCell ref="A12:J12"/>
    <mergeCell ref="A1:J3"/>
    <mergeCell ref="A4:J4"/>
    <mergeCell ref="A5:D6"/>
    <mergeCell ref="E5:I5"/>
    <mergeCell ref="E6:H6"/>
    <mergeCell ref="F7:H7"/>
    <mergeCell ref="F8:H8"/>
    <mergeCell ref="I13:I15"/>
    <mergeCell ref="A16:I16"/>
    <mergeCell ref="C13:C15"/>
    <mergeCell ref="D13:D15"/>
    <mergeCell ref="E13:E15"/>
    <mergeCell ref="F13:F15"/>
    <mergeCell ref="G13:G15"/>
    <mergeCell ref="H13:H15"/>
    <mergeCell ref="J13:J15"/>
    <mergeCell ref="A7:D8"/>
    <mergeCell ref="A9:D9"/>
    <mergeCell ref="A10:D10"/>
    <mergeCell ref="A11:D11"/>
    <mergeCell ref="A13:A15"/>
    <mergeCell ref="B13:B15"/>
    <mergeCell ref="A49:C49"/>
    <mergeCell ref="A50:C50"/>
    <mergeCell ref="A51:C51"/>
    <mergeCell ref="A52:C52"/>
    <mergeCell ref="A46:C46"/>
    <mergeCell ref="A47:C47"/>
    <mergeCell ref="A48:C48"/>
    <mergeCell ref="A42:J44"/>
    <mergeCell ref="A45:J45"/>
  </mergeCells>
  <dataValidations>
    <dataValidation type="list" allowBlank="1" showErrorMessage="1" sqref="E7:E9">
      <formula1>"COPASA,CEMIG,DEER-MG,DNIT,SETOP_Central,SETOP_Jequitinhonha,SETOP_Leste,SETOP_Norte,SETOP_Sul,SETOP_Triângulo,SINAPI,SUDECAP"</formula1>
    </dataValidation>
  </dataValidation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