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MOXARIFADO-02\Desktop\Processos 2025\Pavimentação Tão Lopes\"/>
    </mc:Choice>
  </mc:AlternateContent>
  <xr:revisionPtr revIDLastSave="0" documentId="8_{2EFB1A5B-7DD7-4A5E-9391-2DA541C6CFD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Planilha1" sheetId="1" r:id="rId1"/>
    <sheet name="Planilha2" sheetId="2" r:id="rId2"/>
  </sheets>
  <externalReferences>
    <externalReference r:id="rId3"/>
  </externalReferences>
  <definedNames>
    <definedName name="ACOMPANHAMENTO" hidden="1">IF(VALUE([1]MENU!$O$4)=2,"BM","PLE")</definedName>
    <definedName name="ORÇAMENTO.BancoRef" hidden="1">Planilha1!$F$8</definedName>
    <definedName name="REFERENCIA.Descricao" hidden="1">IF(ISNUMBER(Planilha1!$AD1),OFFSET(INDIRECT(ORÇAMENTO.BancoRef),Planilha1!$AD1-1,3,1),Planilha1!$AD1)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39" i="1" l="1"/>
  <c r="I39" i="1" s="1"/>
  <c r="B16" i="2" l="1"/>
  <c r="B13" i="2"/>
  <c r="B10" i="2"/>
  <c r="B7" i="2"/>
  <c r="H31" i="1" l="1"/>
  <c r="I31" i="1" s="1"/>
  <c r="H30" i="1"/>
  <c r="I30" i="1" s="1"/>
  <c r="H27" i="1" l="1"/>
  <c r="I27" i="1" s="1"/>
  <c r="H29" i="1"/>
  <c r="I29" i="1" s="1"/>
  <c r="H32" i="1"/>
  <c r="I32" i="1" s="1"/>
  <c r="H28" i="1"/>
  <c r="I28" i="1" s="1"/>
  <c r="I33" i="1" l="1"/>
  <c r="C14" i="2"/>
  <c r="H40" i="1"/>
  <c r="I40" i="1" s="1"/>
  <c r="H38" i="1"/>
  <c r="I38" i="1" s="1"/>
  <c r="H37" i="1"/>
  <c r="I37" i="1" s="1"/>
  <c r="H36" i="1"/>
  <c r="I36" i="1" s="1"/>
  <c r="H35" i="1"/>
  <c r="I35" i="1" s="1"/>
  <c r="I41" i="1" l="1"/>
  <c r="C17" i="2"/>
  <c r="E16" i="2" s="1"/>
  <c r="E13" i="2"/>
  <c r="H23" i="1"/>
  <c r="I23" i="1" s="1"/>
  <c r="I24" i="1" s="1"/>
  <c r="C11" i="2" s="1"/>
  <c r="A21" i="1"/>
  <c r="H20" i="1"/>
  <c r="I20" i="1" s="1"/>
  <c r="H19" i="1"/>
  <c r="I19" i="1" s="1"/>
  <c r="H18" i="1"/>
  <c r="I18" i="1" s="1"/>
  <c r="H17" i="1"/>
  <c r="I17" i="1" s="1"/>
  <c r="H16" i="1"/>
  <c r="I16" i="1" s="1"/>
  <c r="H15" i="1"/>
  <c r="I15" i="1" s="1"/>
  <c r="H14" i="1"/>
  <c r="I14" i="1" s="1"/>
  <c r="H13" i="1"/>
  <c r="I13" i="1" s="1"/>
  <c r="H12" i="1"/>
  <c r="I12" i="1" s="1"/>
  <c r="I42" i="1" l="1"/>
  <c r="I21" i="1"/>
  <c r="E10" i="2"/>
  <c r="I25" i="1" l="1"/>
  <c r="I43" i="1" s="1"/>
  <c r="C8" i="2"/>
  <c r="F7" i="2" s="1"/>
  <c r="F19" i="2" s="1"/>
  <c r="E19" i="2" l="1"/>
  <c r="C21" i="2"/>
  <c r="D8" i="2" l="1"/>
  <c r="F20" i="2"/>
  <c r="D17" i="2"/>
  <c r="D14" i="2"/>
  <c r="D11" i="2"/>
  <c r="E21" i="2"/>
  <c r="F21" i="2" s="1"/>
  <c r="E20" i="2"/>
  <c r="E22" i="2" s="1"/>
  <c r="C22" i="2" l="1"/>
  <c r="F22" i="2"/>
</calcChain>
</file>

<file path=xl/sharedStrings.xml><?xml version="1.0" encoding="utf-8"?>
<sst xmlns="http://schemas.openxmlformats.org/spreadsheetml/2006/main" count="143" uniqueCount="106">
  <si>
    <t xml:space="preserve"> </t>
  </si>
  <si>
    <t>PREFEITURA MUNICIPAL DE ELÓI MENDES</t>
  </si>
  <si>
    <t>PLANILHA ORÇAMENTÁRIA</t>
  </si>
  <si>
    <t>Obra:</t>
  </si>
  <si>
    <t>PAVIMENTAÇÃO DA AV. VEREADOR TÃO LOPES</t>
  </si>
  <si>
    <t>COM DESONERAÇÃO</t>
  </si>
  <si>
    <t>BDI (SERVIÇOS):</t>
  </si>
  <si>
    <t>ITEM</t>
  </si>
  <si>
    <t>CÓDIGO</t>
  </si>
  <si>
    <t>REFERÊNCIA</t>
  </si>
  <si>
    <t>DESCRIÇÃO DO SERVIÇO</t>
  </si>
  <si>
    <t>UNID</t>
  </si>
  <si>
    <t>QUANT.</t>
  </si>
  <si>
    <t>PREÇOS (R$)</t>
  </si>
  <si>
    <t>Custo Unitário</t>
  </si>
  <si>
    <t>Com BDI</t>
  </si>
  <si>
    <t>Total</t>
  </si>
  <si>
    <t>PAVIMENTAÇÃO</t>
  </si>
  <si>
    <t>1.1</t>
  </si>
  <si>
    <t>RO-00267</t>
  </si>
  <si>
    <t>SETOP MG</t>
  </si>
  <si>
    <t xml:space="preserve">REGULARIZAÇÃO DO SUBLEITO - COMPACTADO NA ENERGIA NORMAL </t>
  </si>
  <si>
    <t>M²</t>
  </si>
  <si>
    <t>1.2</t>
  </si>
  <si>
    <t xml:space="preserve">BASE DE SOLO ESTABILIZADO GRANULOMETRICAMENTE SEM MISTURA COM
MATERIAL DE JAZIDA - COMPACTADO NA ENERGIA MODIFICADA (EXECUÇÃO,
INCLUÍDO ESCAVAÇÃO E CARGA DO MATERIAL DE JAZIDA, EXCLUI O TRANSPORTE)
</t>
  </si>
  <si>
    <t xml:space="preserve">M³  </t>
  </si>
  <si>
    <t>1.3</t>
  </si>
  <si>
    <t>20.11.05</t>
  </si>
  <si>
    <t>SUDECAP</t>
  </si>
  <si>
    <t>IMPRIMAÇÃO COM EMULSÃO ASFÁLTICA - EAI, LIMPEZA MANUAL</t>
  </si>
  <si>
    <t>1.4</t>
  </si>
  <si>
    <t>1.5</t>
  </si>
  <si>
    <t>ED-29234</t>
  </si>
  <si>
    <t>TRANSPORTE DE MATERIAL DE QUALQUER NATUREZA EM
CAMINHÃO, DISTÂNCIA MAIOR QUE 20KM E MENOR OU IGUAL A
30KM, DENTRO DO PERÍMETRO URBANO, EXCLUSIVE CARGA,
INCLUSIVE DESCARGA</t>
  </si>
  <si>
    <t>M³ X KM</t>
  </si>
  <si>
    <t>1.6</t>
  </si>
  <si>
    <t>M³</t>
  </si>
  <si>
    <t>1.7</t>
  </si>
  <si>
    <t>TXKM</t>
  </si>
  <si>
    <t>1.8</t>
  </si>
  <si>
    <t>ED-28427</t>
  </si>
  <si>
    <t>FORNECIMENTO E COLOCAÇÃO DE PLACA DE OBRA EM CHAPA
GALVANIZADA #26, ESP. 0,45MM, DIMENSÃO (3X1,5)M, PLOTADA
COM ADESIVO VINÍLICO, AFIXADA COM REBITES 4,8X40MM, EM
ESTRUTURA METÁLICA DE METALON 20X20MM, ESP. 1,25MM,
INCLUSIVE SUPORTE EM EUCALIPTO AUTOCLAVADO PINTADO
COM TINTA PVA DUAS (2) DEMÃOS</t>
  </si>
  <si>
    <t>1.9</t>
  </si>
  <si>
    <t>2.1</t>
  </si>
  <si>
    <t>M</t>
  </si>
  <si>
    <t>m²</t>
  </si>
  <si>
    <t>PINTURA DE LIGAÇÃO COM RR-1C</t>
  </si>
  <si>
    <t>20.12.01</t>
  </si>
  <si>
    <t>TRANSPORTE COM CAMINHÃO TANQUE DE TRANSPORTE DE MATERIAL ASFÁLTICO DE 20000 L, EM VIA URBANA PAVIMENTADA, DMT ATÉ 30KM (UNIDADE: TXKM) . AF_07/2020</t>
  </si>
  <si>
    <t>SINAPI</t>
  </si>
  <si>
    <t>TRANSPORTE COM CAMINHÃO BASCULANTE DE 14 M³, EM VIA URBANA PAVIMENTADA, DMT ATÉ 30 KM (UNIDADE: TXKM). AF_07/2020</t>
  </si>
  <si>
    <t>GUIA (MEIO-FIO) E SARJETA CONJUGADOS DE CONCRETO, MOLDADA IN LOCO EM TRECHO RETO COM EXTRUSORA, 60 CM BASE (15 CM BASE DA GUIA + 45 CM BASE DA SARJETA) X 26 CM ALTURA. AF_01/2024</t>
  </si>
  <si>
    <t>UN</t>
  </si>
  <si>
    <t>ED-48656</t>
  </si>
  <si>
    <t>SETOP</t>
  </si>
  <si>
    <t>POÇO DE VISITA PARA REDE TUBULAR TIPO A DN 1000, EXCLUSIVE ESCAVAÇÃO, REATERRO E BOTA FORA</t>
  </si>
  <si>
    <t>ED-48666</t>
  </si>
  <si>
    <t>TAMPÃO CIRCULAR EM FERRO FUNDIDO PARA POÇO DE VISITA,
ARTICULADO COM DIÂMETRO DE 60CM, CLASSE 400, INCLUSIVE
ASSENTAMENTO, EXCLUSIVE POÇO DE VISITA</t>
  </si>
  <si>
    <t>M3</t>
  </si>
  <si>
    <t>MOVIMENTAÇÃO DE TERRA</t>
  </si>
  <si>
    <t>ESCAVAÇÃO MECANIZADA DE VALA COM PROF. MAIOR QUE 3,0 M ATÉ 4,5 M (MÉDIA MONTANTE E JUSANTE/UMA COMPOSIÇÃO POR TRECHO), ESCAVADEIRA (0,8 M3), LARG. MENOR QUE 1,5 M, EM SOLO DE 1A CATEGORIA, LOCAIS COM BAIXO NÍVEL DE INTERFERÊNCIA. AF_02/2021</t>
  </si>
  <si>
    <t>ESCORAMENTO DE VALA, TIPO PONTALETEAMENTO, COM PROFUNDIDADE DE 3,0 A 4,5 M, LARGURA MENOR QUE 1,5 M. AF_08/2020</t>
  </si>
  <si>
    <t>PREPARO DE FUNDO DE VALA COM LARGURA MAIOR OU IGUAL A 1,5 M E MENOR QUE 2,5 M (ACERTO DO SOLO NATURAL). AF_08/2020</t>
  </si>
  <si>
    <t>LASTRO DE BRITA COM PEDRA BRITADA NÚMERO 2 E 3, INCLUSIVE ADENSAMENTO E APILOAMENTO MANUAL</t>
  </si>
  <si>
    <t>REATERRO MECANIZADO DE VALA COM RETROESCAVADEIRA (CAPACIDADE   DA   CAÇAMBA   DA RETRO: 0,26 M³/POTÊNCIA: 88 HP), LARGURA ATÉ 0,8 M, PROFUNDIDADE ATÉ 1,5 M, COM SOLO (SEM SUBSTITUIÇÃO) DE 1ª CATEGORIA, COM COMPACTADOR DE SOLOS DE PERCUSSÃO. AF_08/2023</t>
  </si>
  <si>
    <t>ED-49813</t>
  </si>
  <si>
    <t>M2</t>
  </si>
  <si>
    <t>RO-00318</t>
  </si>
  <si>
    <t>REASSENTAMENTO DE BLOCOS SEXTAVADO PARA PISO INTERTRAVADO, ESPESSURA DE 8 CM, EM VIA/ESTACIONAMENTO, COM EAPROVEITAMENTO DOS BLOCOS SEXTAVADO - INCLUSO RETIRADA E COLOCAÇÃO DO MATERIAL. AF_12/2020</t>
  </si>
  <si>
    <t>TUBO DE CONCRETO (SIMPLES) PARA REDES COLETORAS DE ÁGUAS PLUVIAIS, DIÂMETRO DE 400 MM, JUNTARÍGIDA, INSTALADO EM LOCAL COM BAIXO NÍVEL DE INTERFERÊNCIAS - FORNECIMENTO E ASSENTAMENTO. AF_03/2024</t>
  </si>
  <si>
    <t>TUBO DE CONCRETO PARA REDES COLETORAS DE ÁGUAS PLUVIAIS, IÂMETRO DE 1000 MM, JUNTA RÍGIDA, INSTALADO EM LOCAL COM BAIXO NÍVEL DE INTERFERÊNCIAS - FORNECIMENTO E ASSENTAMENTO. AF_03/2024</t>
  </si>
  <si>
    <t>VALOR TOTAL PAVIMENTAÇÃO</t>
  </si>
  <si>
    <t>3.1</t>
  </si>
  <si>
    <t>3.2</t>
  </si>
  <si>
    <t>3.3</t>
  </si>
  <si>
    <t>3.4</t>
  </si>
  <si>
    <t>3.5</t>
  </si>
  <si>
    <t>3.6</t>
  </si>
  <si>
    <t>4.1</t>
  </si>
  <si>
    <t>4.2</t>
  </si>
  <si>
    <t>4.3</t>
  </si>
  <si>
    <t>4.4</t>
  </si>
  <si>
    <t>4.5</t>
  </si>
  <si>
    <t>EXECUÇÃO E APLICAÇÃO DE CONCRETO BETUMINOSO USINADO A QUENTE (CBUQ), MASSA COMERCIAL, INCLUINDO FORNECIMENTO E TRANSPORTE DOS AGREGADOS E MATERIAL BETUMINOSO, EXCLUSIVE TRANSPORTE DA MASSA ASFÁLTICA ATÉ A PISTA</t>
  </si>
  <si>
    <t>ED-7623</t>
  </si>
  <si>
    <t xml:space="preserve">VALOR TOTAL </t>
  </si>
  <si>
    <t xml:space="preserve">CRONOGRAMA FÍSICO FINANCEIRO </t>
  </si>
  <si>
    <t>SERVIÇOS</t>
  </si>
  <si>
    <t>VALOR TOTAL</t>
  </si>
  <si>
    <t>%</t>
  </si>
  <si>
    <t>MESES</t>
  </si>
  <si>
    <t>VALOR PARCIAL A FATURAR</t>
  </si>
  <si>
    <t>PERCENTUAL PARCIAL</t>
  </si>
  <si>
    <t xml:space="preserve">VALOR ACUMULADO </t>
  </si>
  <si>
    <t>PERCENTUAL ACUMULADO</t>
  </si>
  <si>
    <t>PAVIMENTAÇÃO E DRENAGEM - AVENIDA VEREADOR TÃO LOPES</t>
  </si>
  <si>
    <t>DRENAGEM PLUVIAL (01)</t>
  </si>
  <si>
    <t>DRENAGEM PLUVIAL (02)</t>
  </si>
  <si>
    <t>SETOP: ABR-2025  -  SINAPI: JUL-2025  -  SUDECAP ABR-2025</t>
  </si>
  <si>
    <t>BDI 23,90% (SEM DESONERAÇÃO)</t>
  </si>
  <si>
    <t>VALOR TOTAL DA PAVIMENTAÇÃO E REDE PLUVIAL</t>
  </si>
  <si>
    <t>CAIXA PARA BOCA DE LOBO SIMPLES / BLOCO DE CONCRETO</t>
  </si>
  <si>
    <t>19.11.03</t>
  </si>
  <si>
    <t xml:space="preserve">CONJUNTO QUADRO E GRELHA PARA BOCA DE LOBO, TIPO A (FERRO FUNDIDO) - PADRÃO SUDECAP </t>
  </si>
  <si>
    <t>19.13.01</t>
  </si>
  <si>
    <t>REFEREÊNCIAS: SINAPI 07/2025             SETOP: 04/2025                                  SUDECAP: 07/2025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</si>
</sst>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* #,##0.00_);_(* \(#,##0.00\);_(* &quot;-&quot;??_);_(@_)"/>
    <numFmt numFmtId="165" formatCode="_(* #,##0.00_);_(* \(#,##0.00\);_(* \-??_);_(@_)"/>
    <numFmt numFmtId="166" formatCode="0.000%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Arial"/>
      <family val="2"/>
    </font>
    <font>
      <sz val="11"/>
      <color theme="1"/>
      <name val="Arial"/>
      <family val="2"/>
    </font>
    <font>
      <sz val="11"/>
      <color rgb="FF010000"/>
      <name val="Arial"/>
      <family val="2"/>
    </font>
    <font>
      <sz val="11"/>
      <name val="Arial"/>
      <family val="2"/>
    </font>
    <font>
      <sz val="10"/>
      <name val="Arial"/>
      <family val="2"/>
    </font>
    <font>
      <b/>
      <sz val="11"/>
      <color theme="1"/>
      <name val="Arial"/>
      <family val="2"/>
    </font>
    <font>
      <b/>
      <sz val="14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b/>
      <sz val="8"/>
      <name val="Arial"/>
      <family val="2"/>
    </font>
    <font>
      <sz val="10"/>
      <color indexed="8"/>
      <name val="Arial"/>
      <family val="2"/>
    </font>
    <font>
      <sz val="10"/>
      <color rgb="FF000000"/>
      <name val="Times New Roman"/>
      <family val="1"/>
    </font>
    <font>
      <b/>
      <sz val="8"/>
      <color indexed="8"/>
      <name val="Arial"/>
      <family val="2"/>
    </font>
    <font>
      <b/>
      <sz val="18"/>
      <color theme="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indexed="9"/>
        <bgColor indexed="24"/>
      </patternFill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8" tint="0.39997558519241921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2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1" fillId="0" borderId="0"/>
    <xf numFmtId="0" fontId="6" fillId="0" borderId="0"/>
    <xf numFmtId="0" fontId="6" fillId="0" borderId="0"/>
    <xf numFmtId="43" fontId="14" fillId="0" borderId="0" applyFont="0" applyFill="0" applyBorder="0" applyAlignment="0" applyProtection="0"/>
    <xf numFmtId="164" fontId="6" fillId="0" borderId="0" applyFont="0" applyFill="0" applyBorder="0" applyAlignment="0" applyProtection="0"/>
    <xf numFmtId="9" fontId="6" fillId="0" borderId="0" applyFont="0" applyFill="0" applyBorder="0" applyAlignment="0" applyProtection="0"/>
  </cellStyleXfs>
  <cellXfs count="121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43" fontId="2" fillId="4" borderId="1" xfId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3" fontId="5" fillId="0" borderId="1" xfId="1" applyFont="1" applyFill="1" applyBorder="1" applyAlignment="1">
      <alignment horizontal="center" vertical="center"/>
    </xf>
    <xf numFmtId="0" fontId="5" fillId="0" borderId="1" xfId="3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4" applyFont="1" applyBorder="1" applyAlignment="1">
      <alignment horizontal="center" vertical="center"/>
    </xf>
    <xf numFmtId="2" fontId="5" fillId="0" borderId="1" xfId="5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43" fontId="5" fillId="4" borderId="1" xfId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 vertical="center"/>
    </xf>
    <xf numFmtId="17" fontId="0" fillId="0" borderId="0" xfId="0" applyNumberFormat="1"/>
    <xf numFmtId="0" fontId="7" fillId="0" borderId="1" xfId="0" applyFont="1" applyBorder="1" applyAlignment="1">
      <alignment horizontal="center" vertical="center"/>
    </xf>
    <xf numFmtId="0" fontId="3" fillId="0" borderId="1" xfId="0" applyFont="1" applyBorder="1" applyAlignment="1" applyProtection="1">
      <alignment horizontal="left" vertical="center" wrapText="1"/>
      <protection locked="0"/>
    </xf>
    <xf numFmtId="0" fontId="0" fillId="0" borderId="1" xfId="0" applyBorder="1" applyAlignment="1" applyProtection="1">
      <alignment horizontal="center" vertical="center" wrapText="1"/>
      <protection locked="0"/>
    </xf>
    <xf numFmtId="0" fontId="7" fillId="3" borderId="1" xfId="0" applyFont="1" applyFill="1" applyBorder="1" applyAlignment="1">
      <alignment horizontal="center" vertical="center"/>
    </xf>
    <xf numFmtId="0" fontId="0" fillId="3" borderId="1" xfId="0" applyFill="1" applyBorder="1"/>
    <xf numFmtId="0" fontId="0" fillId="0" borderId="1" xfId="0" applyBorder="1"/>
    <xf numFmtId="0" fontId="8" fillId="4" borderId="1" xfId="0" applyFont="1" applyFill="1" applyBorder="1" applyAlignment="1">
      <alignment horizontal="center" vertical="center"/>
    </xf>
    <xf numFmtId="44" fontId="7" fillId="4" borderId="1" xfId="2" applyFont="1" applyFill="1" applyBorder="1"/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wrapText="1"/>
    </xf>
    <xf numFmtId="44" fontId="7" fillId="3" borderId="1" xfId="0" applyNumberFormat="1" applyFont="1" applyFill="1" applyBorder="1"/>
    <xf numFmtId="0" fontId="8" fillId="3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10" fontId="2" fillId="0" borderId="1" xfId="0" applyNumberFormat="1" applyFont="1" applyBorder="1" applyAlignment="1">
      <alignment horizontal="center" vertical="center"/>
    </xf>
    <xf numFmtId="44" fontId="5" fillId="0" borderId="1" xfId="2" applyFont="1" applyFill="1" applyBorder="1" applyAlignment="1">
      <alignment horizontal="center" vertical="center"/>
    </xf>
    <xf numFmtId="44" fontId="2" fillId="5" borderId="1" xfId="2" applyFont="1" applyFill="1" applyBorder="1" applyAlignment="1">
      <alignment vertical="center"/>
    </xf>
    <xf numFmtId="44" fontId="3" fillId="0" borderId="1" xfId="2" applyFont="1" applyBorder="1" applyAlignment="1">
      <alignment horizontal="center" vertical="center"/>
    </xf>
    <xf numFmtId="44" fontId="7" fillId="5" borderId="1" xfId="0" applyNumberFormat="1" applyFont="1" applyFill="1" applyBorder="1" applyAlignment="1">
      <alignment vertical="center"/>
    </xf>
    <xf numFmtId="44" fontId="7" fillId="3" borderId="1" xfId="2" applyFont="1" applyFill="1" applyBorder="1"/>
    <xf numFmtId="2" fontId="3" fillId="0" borderId="1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/>
    </xf>
    <xf numFmtId="0" fontId="3" fillId="0" borderId="1" xfId="0" applyFont="1" applyBorder="1" applyAlignment="1">
      <alignment horizontal="right"/>
    </xf>
    <xf numFmtId="44" fontId="3" fillId="0" borderId="1" xfId="2" applyFont="1" applyFill="1" applyBorder="1" applyAlignment="1">
      <alignment horizontal="right"/>
    </xf>
    <xf numFmtId="44" fontId="3" fillId="0" borderId="1" xfId="2" applyFont="1" applyFill="1" applyBorder="1" applyAlignment="1">
      <alignment horizontal="right" vertical="center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right"/>
    </xf>
    <xf numFmtId="165" fontId="3" fillId="0" borderId="1" xfId="1" applyNumberFormat="1" applyFont="1" applyFill="1" applyBorder="1" applyAlignment="1" applyProtection="1">
      <alignment horizontal="right" vertical="center" shrinkToFit="1"/>
    </xf>
    <xf numFmtId="43" fontId="5" fillId="0" borderId="1" xfId="1" applyFont="1" applyFill="1" applyBorder="1" applyAlignment="1">
      <alignment horizontal="right" vertical="center"/>
    </xf>
    <xf numFmtId="44" fontId="3" fillId="0" borderId="1" xfId="2" applyFont="1" applyBorder="1" applyAlignment="1">
      <alignment horizontal="right" vertical="center"/>
    </xf>
    <xf numFmtId="4" fontId="3" fillId="0" borderId="1" xfId="0" applyNumberFormat="1" applyFont="1" applyBorder="1" applyAlignment="1">
      <alignment horizontal="right" vertical="center"/>
    </xf>
    <xf numFmtId="0" fontId="3" fillId="0" borderId="1" xfId="0" applyFont="1" applyBorder="1" applyAlignment="1" applyProtection="1">
      <alignment horizontal="center" vertical="center" wrapText="1"/>
      <protection locked="0"/>
    </xf>
    <xf numFmtId="164" fontId="6" fillId="7" borderId="9" xfId="8" applyNumberFormat="1" applyFill="1" applyBorder="1" applyAlignment="1">
      <alignment vertical="center" wrapText="1"/>
    </xf>
    <xf numFmtId="2" fontId="6" fillId="7" borderId="9" xfId="8" applyNumberFormat="1" applyFill="1" applyBorder="1" applyAlignment="1">
      <alignment vertical="center" wrapText="1"/>
    </xf>
    <xf numFmtId="43" fontId="12" fillId="0" borderId="10" xfId="9" applyFont="1" applyBorder="1" applyAlignment="1">
      <alignment horizontal="center" vertical="center" wrapText="1"/>
    </xf>
    <xf numFmtId="164" fontId="6" fillId="7" borderId="12" xfId="10" applyFont="1" applyFill="1" applyBorder="1" applyAlignment="1">
      <alignment horizontal="center" vertical="center" wrapText="1"/>
    </xf>
    <xf numFmtId="166" fontId="6" fillId="7" borderId="12" xfId="11" applyNumberFormat="1" applyFont="1" applyFill="1" applyBorder="1" applyAlignment="1">
      <alignment vertical="center" wrapText="1"/>
    </xf>
    <xf numFmtId="0" fontId="13" fillId="8" borderId="13" xfId="7" applyFont="1" applyFill="1" applyBorder="1" applyAlignment="1">
      <alignment horizontal="left" vertical="center" wrapText="1" indent="1"/>
    </xf>
    <xf numFmtId="0" fontId="13" fillId="0" borderId="13" xfId="7" applyFont="1" applyBorder="1" applyAlignment="1">
      <alignment horizontal="left" vertical="center" wrapText="1" indent="1"/>
    </xf>
    <xf numFmtId="164" fontId="6" fillId="7" borderId="14" xfId="10" applyFont="1" applyFill="1" applyBorder="1" applyAlignment="1">
      <alignment horizontal="center" vertical="center" wrapText="1"/>
    </xf>
    <xf numFmtId="166" fontId="6" fillId="7" borderId="14" xfId="8" applyNumberFormat="1" applyFill="1" applyBorder="1" applyAlignment="1">
      <alignment vertical="center" wrapText="1"/>
    </xf>
    <xf numFmtId="10" fontId="15" fillId="0" borderId="15" xfId="7" applyNumberFormat="1" applyFont="1" applyBorder="1" applyAlignment="1">
      <alignment horizontal="center" vertical="center" wrapText="1"/>
    </xf>
    <xf numFmtId="166" fontId="6" fillId="7" borderId="9" xfId="8" applyNumberFormat="1" applyFill="1" applyBorder="1" applyAlignment="1">
      <alignment vertical="center" wrapText="1"/>
    </xf>
    <xf numFmtId="43" fontId="12" fillId="0" borderId="10" xfId="9" applyFont="1" applyFill="1" applyBorder="1" applyAlignment="1">
      <alignment horizontal="center" vertical="center" wrapText="1"/>
    </xf>
    <xf numFmtId="0" fontId="15" fillId="0" borderId="13" xfId="7" applyFont="1" applyBorder="1" applyAlignment="1">
      <alignment horizontal="left" vertical="center" wrapText="1" indent="1"/>
    </xf>
    <xf numFmtId="164" fontId="6" fillId="7" borderId="9" xfId="10" applyFont="1" applyFill="1" applyBorder="1" applyAlignment="1">
      <alignment horizontal="center" vertical="center" wrapText="1"/>
    </xf>
    <xf numFmtId="10" fontId="11" fillId="0" borderId="3" xfId="7" applyNumberFormat="1" applyFont="1" applyBorder="1" applyAlignment="1">
      <alignment vertical="center" wrapText="1"/>
    </xf>
    <xf numFmtId="10" fontId="11" fillId="0" borderId="5" xfId="7" applyNumberFormat="1" applyFont="1" applyBorder="1" applyAlignment="1">
      <alignment vertical="center" wrapText="1"/>
    </xf>
    <xf numFmtId="39" fontId="6" fillId="0" borderId="8" xfId="7" applyNumberFormat="1" applyBorder="1" applyAlignment="1">
      <alignment horizontal="center" vertical="center" wrapText="1"/>
    </xf>
    <xf numFmtId="39" fontId="6" fillId="0" borderId="16" xfId="7" applyNumberFormat="1" applyBorder="1" applyAlignment="1">
      <alignment horizontal="center" vertical="center" wrapText="1"/>
    </xf>
    <xf numFmtId="166" fontId="6" fillId="0" borderId="8" xfId="7" applyNumberFormat="1" applyBorder="1" applyAlignment="1">
      <alignment horizontal="center" vertical="center" wrapText="1"/>
    </xf>
    <xf numFmtId="166" fontId="6" fillId="0" borderId="16" xfId="7" applyNumberFormat="1" applyBorder="1" applyAlignment="1">
      <alignment horizontal="center" vertical="center" wrapText="1"/>
    </xf>
    <xf numFmtId="10" fontId="6" fillId="0" borderId="8" xfId="7" applyNumberFormat="1" applyBorder="1" applyAlignment="1">
      <alignment horizontal="center" vertical="center" wrapText="1"/>
    </xf>
    <xf numFmtId="44" fontId="7" fillId="9" borderId="1" xfId="2" applyFont="1" applyFill="1" applyBorder="1"/>
    <xf numFmtId="0" fontId="12" fillId="2" borderId="3" xfId="7" quotePrefix="1" applyFont="1" applyFill="1" applyBorder="1" applyAlignment="1">
      <alignment horizontal="center" vertical="center" wrapText="1"/>
    </xf>
    <xf numFmtId="0" fontId="12" fillId="2" borderId="18" xfId="7" quotePrefix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0" xfId="0" applyAlignment="1">
      <alignment horizontal="center"/>
    </xf>
    <xf numFmtId="0" fontId="8" fillId="9" borderId="1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43" fontId="5" fillId="5" borderId="1" xfId="1" applyFont="1" applyFill="1" applyBorder="1" applyAlignment="1">
      <alignment horizontal="center" vertical="center"/>
    </xf>
    <xf numFmtId="0" fontId="11" fillId="2" borderId="6" xfId="7" applyFont="1" applyFill="1" applyBorder="1" applyAlignment="1">
      <alignment horizontal="center" vertical="center" wrapText="1"/>
    </xf>
    <xf numFmtId="0" fontId="11" fillId="2" borderId="7" xfId="7" applyFont="1" applyFill="1" applyBorder="1" applyAlignment="1">
      <alignment horizontal="center" vertical="center" wrapText="1"/>
    </xf>
    <xf numFmtId="0" fontId="11" fillId="2" borderId="3" xfId="7" applyFont="1" applyFill="1" applyBorder="1" applyAlignment="1">
      <alignment horizontal="center" vertical="center"/>
    </xf>
    <xf numFmtId="0" fontId="11" fillId="2" borderId="5" xfId="7" applyFont="1" applyFill="1" applyBorder="1" applyAlignment="1">
      <alignment horizontal="center" vertical="center"/>
    </xf>
    <xf numFmtId="0" fontId="16" fillId="2" borderId="3" xfId="6" applyFont="1" applyFill="1" applyBorder="1" applyAlignment="1">
      <alignment horizontal="center" vertical="center" wrapText="1"/>
    </xf>
    <xf numFmtId="0" fontId="16" fillId="2" borderId="4" xfId="6" applyFont="1" applyFill="1" applyBorder="1" applyAlignment="1">
      <alignment horizontal="center" vertical="center" wrapText="1"/>
    </xf>
    <xf numFmtId="0" fontId="16" fillId="2" borderId="5" xfId="6" applyFont="1" applyFill="1" applyBorder="1" applyAlignment="1">
      <alignment horizontal="center" vertical="center" wrapText="1"/>
    </xf>
    <xf numFmtId="0" fontId="9" fillId="2" borderId="3" xfId="6" applyFont="1" applyFill="1" applyBorder="1" applyAlignment="1">
      <alignment horizontal="center" vertical="center" wrapText="1"/>
    </xf>
    <xf numFmtId="0" fontId="9" fillId="2" borderId="4" xfId="6" applyFont="1" applyFill="1" applyBorder="1" applyAlignment="1">
      <alignment horizontal="center" vertical="center" wrapText="1"/>
    </xf>
    <xf numFmtId="0" fontId="9" fillId="2" borderId="5" xfId="6" applyFont="1" applyFill="1" applyBorder="1" applyAlignment="1">
      <alignment horizontal="center" vertical="center" wrapText="1"/>
    </xf>
    <xf numFmtId="0" fontId="9" fillId="3" borderId="3" xfId="6" applyFont="1" applyFill="1" applyBorder="1" applyAlignment="1">
      <alignment horizontal="center" vertical="center" wrapText="1"/>
    </xf>
    <xf numFmtId="0" fontId="9" fillId="3" borderId="4" xfId="6" applyFont="1" applyFill="1" applyBorder="1" applyAlignment="1">
      <alignment horizontal="center" vertical="center" wrapText="1"/>
    </xf>
    <xf numFmtId="0" fontId="9" fillId="3" borderId="5" xfId="6" applyFont="1" applyFill="1" applyBorder="1" applyAlignment="1">
      <alignment horizontal="center" vertical="center" wrapText="1"/>
    </xf>
    <xf numFmtId="17" fontId="10" fillId="0" borderId="3" xfId="0" applyNumberFormat="1" applyFont="1" applyBorder="1" applyAlignment="1">
      <alignment horizontal="center" vertical="center"/>
    </xf>
    <xf numFmtId="17" fontId="10" fillId="0" borderId="4" xfId="0" applyNumberFormat="1" applyFont="1" applyBorder="1" applyAlignment="1">
      <alignment horizontal="center" vertical="center"/>
    </xf>
    <xf numFmtId="17" fontId="10" fillId="0" borderId="5" xfId="0" applyNumberFormat="1" applyFont="1" applyBorder="1" applyAlignment="1">
      <alignment horizontal="center" vertical="center"/>
    </xf>
    <xf numFmtId="0" fontId="13" fillId="6" borderId="6" xfId="7" quotePrefix="1" applyFont="1" applyFill="1" applyBorder="1" applyAlignment="1">
      <alignment horizontal="center" vertical="center" wrapText="1"/>
    </xf>
    <xf numFmtId="0" fontId="13" fillId="6" borderId="11" xfId="7" quotePrefix="1" applyFont="1" applyFill="1" applyBorder="1" applyAlignment="1">
      <alignment horizontal="center" vertical="center" wrapText="1"/>
    </xf>
    <xf numFmtId="0" fontId="13" fillId="6" borderId="7" xfId="7" quotePrefix="1" applyFont="1" applyFill="1" applyBorder="1" applyAlignment="1">
      <alignment horizontal="center" vertical="center" wrapText="1"/>
    </xf>
    <xf numFmtId="2" fontId="6" fillId="7" borderId="6" xfId="8" applyNumberFormat="1" applyFill="1" applyBorder="1" applyAlignment="1">
      <alignment vertical="center" wrapText="1"/>
    </xf>
    <xf numFmtId="2" fontId="6" fillId="7" borderId="11" xfId="8" applyNumberFormat="1" applyFill="1" applyBorder="1" applyAlignment="1">
      <alignment vertical="center" wrapText="1"/>
    </xf>
    <xf numFmtId="2" fontId="6" fillId="7" borderId="7" xfId="8" applyNumberFormat="1" applyFill="1" applyBorder="1" applyAlignment="1">
      <alignment vertical="center" wrapText="1"/>
    </xf>
    <xf numFmtId="0" fontId="13" fillId="6" borderId="6" xfId="7" applyFont="1" applyFill="1" applyBorder="1" applyAlignment="1">
      <alignment horizontal="center" vertical="center" wrapText="1"/>
    </xf>
    <xf numFmtId="0" fontId="13" fillId="6" borderId="11" xfId="7" applyFont="1" applyFill="1" applyBorder="1" applyAlignment="1">
      <alignment horizontal="center" vertical="center" wrapText="1"/>
    </xf>
    <xf numFmtId="0" fontId="13" fillId="6" borderId="7" xfId="7" applyFont="1" applyFill="1" applyBorder="1" applyAlignment="1">
      <alignment horizontal="center" vertical="center" wrapText="1"/>
    </xf>
    <xf numFmtId="39" fontId="11" fillId="0" borderId="9" xfId="7" applyNumberFormat="1" applyFont="1" applyBorder="1" applyAlignment="1">
      <alignment vertical="center" wrapText="1"/>
    </xf>
    <xf numFmtId="39" fontId="11" fillId="0" borderId="17" xfId="7" applyNumberFormat="1" applyFont="1" applyBorder="1" applyAlignment="1">
      <alignment vertical="center" wrapText="1"/>
    </xf>
    <xf numFmtId="39" fontId="11" fillId="0" borderId="9" xfId="7" applyNumberFormat="1" applyFont="1" applyBorder="1" applyAlignment="1">
      <alignment horizontal="center" vertical="center" wrapText="1"/>
    </xf>
    <xf numFmtId="39" fontId="11" fillId="0" borderId="17" xfId="7" applyNumberFormat="1" applyFont="1" applyBorder="1" applyAlignment="1">
      <alignment horizontal="center" vertical="center" wrapText="1"/>
    </xf>
    <xf numFmtId="10" fontId="11" fillId="0" borderId="3" xfId="7" applyNumberFormat="1" applyFont="1" applyBorder="1" applyAlignment="1">
      <alignment vertical="center" wrapText="1"/>
    </xf>
    <xf numFmtId="10" fontId="11" fillId="0" borderId="5" xfId="7" applyNumberFormat="1" applyFont="1" applyBorder="1" applyAlignment="1">
      <alignment vertical="center" wrapText="1"/>
    </xf>
    <xf numFmtId="10" fontId="11" fillId="0" borderId="3" xfId="7" applyNumberFormat="1" applyFont="1" applyBorder="1" applyAlignment="1">
      <alignment horizontal="center" vertical="center" wrapText="1"/>
    </xf>
    <xf numFmtId="10" fontId="11" fillId="0" borderId="5" xfId="7" applyNumberFormat="1" applyFont="1" applyBorder="1" applyAlignment="1">
      <alignment horizontal="center" vertical="center" wrapText="1"/>
    </xf>
    <xf numFmtId="39" fontId="11" fillId="0" borderId="3" xfId="7" applyNumberFormat="1" applyFont="1" applyBorder="1" applyAlignment="1">
      <alignment vertical="center" wrapText="1"/>
    </xf>
    <xf numFmtId="39" fontId="11" fillId="0" borderId="5" xfId="7" applyNumberFormat="1" applyFont="1" applyBorder="1" applyAlignment="1">
      <alignment vertical="center" wrapText="1"/>
    </xf>
  </cellXfs>
  <cellStyles count="12">
    <cellStyle name="Moeda" xfId="2" builtinId="4"/>
    <cellStyle name="Normal" xfId="0" builtinId="0"/>
    <cellStyle name="Normal 2" xfId="3" xr:uid="{00000000-0005-0000-0000-000002000000}"/>
    <cellStyle name="Normal 2 2" xfId="4" xr:uid="{00000000-0005-0000-0000-000003000000}"/>
    <cellStyle name="Normal 8" xfId="6" xr:uid="{CBDB3C0A-54BA-4D46-97A2-BB15FBC44979}"/>
    <cellStyle name="Normal_Planilha e Cronograma CC04" xfId="7" xr:uid="{E57AD2CA-AFBD-4B45-9917-13E335DE8DCF}"/>
    <cellStyle name="Normal_QUANT. E CUSTOS" xfId="8" xr:uid="{81A6292A-4F5B-4F7F-93D4-A3130FEEE110}"/>
    <cellStyle name="Porcentagem_Planilha e Cronograma CC04" xfId="11" xr:uid="{B3917D5D-C6EC-497A-B2B7-EDC5B82AD714}"/>
    <cellStyle name="Separador de milhares 2" xfId="5" xr:uid="{00000000-0005-0000-0000-000004000000}"/>
    <cellStyle name="Separador de milhares_Planilha e Cronograma CC04" xfId="10" xr:uid="{82F4E67E-0AC2-4A3F-82E0-3DBDD629B1D6}"/>
    <cellStyle name="Vírgula" xfId="1" builtinId="3"/>
    <cellStyle name="Vírgula 2" xfId="9" xr:uid="{AD7DD2E2-2B4B-4B05-95E6-3232E15CF6F6}"/>
  </cellStyles>
  <dxfs count="6">
    <dxf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282574</xdr:colOff>
      <xdr:row>3</xdr:row>
      <xdr:rowOff>22226</xdr:rowOff>
    </xdr:from>
    <xdr:to>
      <xdr:col>2</xdr:col>
      <xdr:colOff>507999</xdr:colOff>
      <xdr:row>3</xdr:row>
      <xdr:rowOff>1046294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E75FA33F-B198-48F7-B442-C577376E3F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82574" y="41276"/>
          <a:ext cx="1273175" cy="102406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97693</xdr:colOff>
      <xdr:row>0</xdr:row>
      <xdr:rowOff>73269</xdr:rowOff>
    </xdr:from>
    <xdr:to>
      <xdr:col>0</xdr:col>
      <xdr:colOff>1197465</xdr:colOff>
      <xdr:row>0</xdr:row>
      <xdr:rowOff>925887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2ED7BE8A-FCBF-4F5F-A570-01E1A18B04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7693" y="73269"/>
          <a:ext cx="1099772" cy="78594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BRAS%203/Desktop/Leyde%20Kelly/memorial%20de%20c&#225;lculo%20com%20planilha%20caixa/PR&#201;VIA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NU"/>
      <sheetName val="DADOS"/>
      <sheetName val="NOVO"/>
      <sheetName val="BDI"/>
      <sheetName val="ORÇAMENTO"/>
      <sheetName val="CÁLCULO"/>
      <sheetName val="Plan1"/>
      <sheetName val="EVENTOS"/>
      <sheetName val="CRONO"/>
      <sheetName val="CRONOPLE"/>
      <sheetName val="PLE"/>
      <sheetName val="QCI"/>
      <sheetName val="BM"/>
      <sheetName val="RRE"/>
      <sheetName val="OFÍCIO"/>
    </sheetNames>
    <sheetDataSet>
      <sheetData sheetId="0">
        <row r="4">
          <cell r="O4">
            <v>1</v>
          </cell>
        </row>
      </sheetData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45"/>
  <sheetViews>
    <sheetView tabSelected="1" zoomScale="98" zoomScaleNormal="98" workbookViewId="0">
      <selection activeCell="D12" sqref="D12"/>
    </sheetView>
  </sheetViews>
  <sheetFormatPr defaultRowHeight="15" x14ac:dyDescent="0.25"/>
  <cols>
    <col min="1" max="1" width="5" bestFit="1" customWidth="1"/>
    <col min="2" max="2" width="10.7109375" bestFit="1" customWidth="1"/>
    <col min="3" max="3" width="24" customWidth="1"/>
    <col min="4" max="4" width="75" bestFit="1" customWidth="1"/>
    <col min="5" max="5" width="8.7109375" bestFit="1" customWidth="1"/>
    <col min="6" max="6" width="11.5703125" bestFit="1" customWidth="1"/>
    <col min="7" max="7" width="12" customWidth="1"/>
    <col min="8" max="8" width="12.28515625" customWidth="1"/>
    <col min="9" max="9" width="19" customWidth="1"/>
    <col min="13" max="13" width="65.85546875" customWidth="1"/>
  </cols>
  <sheetData>
    <row r="1" spans="1:9" ht="1.5" customHeight="1" x14ac:dyDescent="0.25">
      <c r="A1" s="25"/>
      <c r="B1" s="25"/>
      <c r="C1" s="25"/>
      <c r="D1" s="25"/>
      <c r="E1" s="25"/>
      <c r="F1" s="25"/>
      <c r="G1" s="25"/>
      <c r="H1" s="25"/>
      <c r="I1" s="25"/>
    </row>
    <row r="2" spans="1:9" hidden="1" x14ac:dyDescent="0.25">
      <c r="A2" s="25"/>
      <c r="B2" s="25"/>
      <c r="C2" s="25"/>
      <c r="D2" s="25"/>
      <c r="E2" s="25"/>
      <c r="F2" s="25"/>
      <c r="G2" s="25"/>
      <c r="H2" s="25"/>
      <c r="I2" s="25"/>
    </row>
    <row r="3" spans="1:9" ht="4.5" hidden="1" customHeight="1" thickBot="1" x14ac:dyDescent="0.25">
      <c r="A3" s="25"/>
      <c r="B3" s="25"/>
      <c r="C3" s="25"/>
      <c r="D3" s="25"/>
      <c r="E3" s="25"/>
      <c r="F3" s="25"/>
      <c r="G3" s="25"/>
      <c r="H3" s="25"/>
      <c r="I3" s="25"/>
    </row>
    <row r="4" spans="1:9" ht="84.75" customHeight="1" x14ac:dyDescent="0.25">
      <c r="A4" s="32" t="s">
        <v>0</v>
      </c>
      <c r="B4" s="32" t="s">
        <v>0</v>
      </c>
      <c r="C4" s="76" t="s">
        <v>1</v>
      </c>
      <c r="D4" s="76"/>
      <c r="E4" s="76"/>
      <c r="F4" s="76"/>
      <c r="G4" s="76"/>
      <c r="H4" s="32"/>
      <c r="I4" s="32"/>
    </row>
    <row r="5" spans="1:9" x14ac:dyDescent="0.25">
      <c r="A5" s="32" t="s">
        <v>0</v>
      </c>
      <c r="B5" s="32" t="s">
        <v>0</v>
      </c>
      <c r="C5" s="76" t="s">
        <v>2</v>
      </c>
      <c r="D5" s="76"/>
      <c r="E5" s="76"/>
      <c r="F5" s="76"/>
      <c r="G5" s="76"/>
      <c r="H5" s="32"/>
      <c r="I5" s="32"/>
    </row>
    <row r="6" spans="1:9" ht="15" customHeight="1" x14ac:dyDescent="0.25">
      <c r="A6" s="32"/>
      <c r="B6" s="32" t="s">
        <v>3</v>
      </c>
      <c r="C6" s="33"/>
      <c r="D6" s="33" t="s">
        <v>4</v>
      </c>
      <c r="E6" s="33"/>
      <c r="F6" s="77"/>
      <c r="G6" s="77"/>
      <c r="H6" s="77"/>
      <c r="I6" s="77"/>
    </row>
    <row r="7" spans="1:9" x14ac:dyDescent="0.25">
      <c r="A7" s="78" t="s">
        <v>105</v>
      </c>
      <c r="B7" s="78"/>
      <c r="C7" s="78"/>
      <c r="D7" s="1" t="s">
        <v>5</v>
      </c>
      <c r="E7" s="1"/>
      <c r="F7" s="1" t="s">
        <v>6</v>
      </c>
      <c r="G7" s="16"/>
      <c r="H7" s="16"/>
      <c r="I7" s="34">
        <v>0.23899999999999999</v>
      </c>
    </row>
    <row r="8" spans="1:9" ht="35.25" customHeight="1" x14ac:dyDescent="0.25">
      <c r="A8" s="78"/>
      <c r="B8" s="78"/>
      <c r="C8" s="78"/>
      <c r="D8" s="77"/>
      <c r="E8" s="77"/>
      <c r="F8" s="77"/>
      <c r="G8" s="77"/>
      <c r="H8" s="77"/>
      <c r="I8" s="77"/>
    </row>
    <row r="9" spans="1:9" x14ac:dyDescent="0.25">
      <c r="A9" s="79" t="s">
        <v>7</v>
      </c>
      <c r="B9" s="79" t="s">
        <v>8</v>
      </c>
      <c r="C9" s="79" t="s">
        <v>9</v>
      </c>
      <c r="D9" s="79" t="s">
        <v>10</v>
      </c>
      <c r="E9" s="79" t="s">
        <v>11</v>
      </c>
      <c r="F9" s="79" t="s">
        <v>12</v>
      </c>
      <c r="G9" s="79" t="s">
        <v>13</v>
      </c>
      <c r="H9" s="79"/>
      <c r="I9" s="79"/>
    </row>
    <row r="10" spans="1:9" ht="30" x14ac:dyDescent="0.25">
      <c r="A10" s="79"/>
      <c r="B10" s="79"/>
      <c r="C10" s="79"/>
      <c r="D10" s="79"/>
      <c r="E10" s="79"/>
      <c r="F10" s="79"/>
      <c r="G10" s="2" t="s">
        <v>14</v>
      </c>
      <c r="H10" s="3" t="s">
        <v>15</v>
      </c>
      <c r="I10" s="3" t="s">
        <v>16</v>
      </c>
    </row>
    <row r="11" spans="1:9" x14ac:dyDescent="0.25">
      <c r="A11" s="4">
        <v>1</v>
      </c>
      <c r="B11" s="4"/>
      <c r="C11" s="4"/>
      <c r="D11" s="4" t="s">
        <v>17</v>
      </c>
      <c r="E11" s="4"/>
      <c r="F11" s="5"/>
      <c r="G11" s="5"/>
      <c r="H11" s="5"/>
      <c r="I11" s="5"/>
    </row>
    <row r="12" spans="1:9" ht="85.5" x14ac:dyDescent="0.25">
      <c r="A12" s="1" t="s">
        <v>18</v>
      </c>
      <c r="B12" s="11" t="s">
        <v>40</v>
      </c>
      <c r="C12" s="6" t="s">
        <v>20</v>
      </c>
      <c r="D12" s="10" t="s">
        <v>41</v>
      </c>
      <c r="E12" s="7" t="s">
        <v>11</v>
      </c>
      <c r="F12" s="8">
        <v>1</v>
      </c>
      <c r="G12" s="8">
        <v>1130.27</v>
      </c>
      <c r="H12" s="8">
        <f>G12*1.239</f>
        <v>1400.40453</v>
      </c>
      <c r="I12" s="35">
        <f t="shared" ref="I12:I20" si="0">F12*H12</f>
        <v>1400.40453</v>
      </c>
    </row>
    <row r="13" spans="1:9" ht="30.75" customHeight="1" x14ac:dyDescent="0.25">
      <c r="A13" s="1" t="s">
        <v>23</v>
      </c>
      <c r="B13" s="9" t="s">
        <v>19</v>
      </c>
      <c r="C13" s="6" t="s">
        <v>20</v>
      </c>
      <c r="D13" s="16" t="s">
        <v>21</v>
      </c>
      <c r="E13" s="7" t="s">
        <v>45</v>
      </c>
      <c r="F13" s="8">
        <v>760.32</v>
      </c>
      <c r="G13" s="8">
        <v>0.98</v>
      </c>
      <c r="H13" s="8">
        <f t="shared" ref="H13:H23" si="1">G13*1.239</f>
        <v>1.2142200000000001</v>
      </c>
      <c r="I13" s="35">
        <f t="shared" si="0"/>
        <v>923.19575040000007</v>
      </c>
    </row>
    <row r="14" spans="1:9" ht="99.75" x14ac:dyDescent="0.25">
      <c r="A14" s="1" t="s">
        <v>26</v>
      </c>
      <c r="B14" s="9" t="s">
        <v>67</v>
      </c>
      <c r="C14" s="6" t="s">
        <v>20</v>
      </c>
      <c r="D14" s="10" t="s">
        <v>24</v>
      </c>
      <c r="E14" s="7" t="s">
        <v>25</v>
      </c>
      <c r="F14" s="8">
        <v>152.06</v>
      </c>
      <c r="G14" s="8">
        <v>13.12</v>
      </c>
      <c r="H14" s="8">
        <f t="shared" si="1"/>
        <v>16.255680000000002</v>
      </c>
      <c r="I14" s="35">
        <f t="shared" si="0"/>
        <v>2471.8387008000004</v>
      </c>
    </row>
    <row r="15" spans="1:9" ht="57" x14ac:dyDescent="0.25">
      <c r="A15" s="1" t="s">
        <v>30</v>
      </c>
      <c r="B15" s="11" t="s">
        <v>32</v>
      </c>
      <c r="C15" s="6" t="s">
        <v>20</v>
      </c>
      <c r="D15" s="10" t="s">
        <v>33</v>
      </c>
      <c r="E15" s="12" t="s">
        <v>34</v>
      </c>
      <c r="F15" s="8">
        <v>3742.29</v>
      </c>
      <c r="G15" s="8">
        <v>1.73</v>
      </c>
      <c r="H15" s="8">
        <f t="shared" si="1"/>
        <v>2.1434700000000002</v>
      </c>
      <c r="I15" s="35">
        <f t="shared" si="0"/>
        <v>8021.4863463000011</v>
      </c>
    </row>
    <row r="16" spans="1:9" ht="26.25" customHeight="1" x14ac:dyDescent="0.25">
      <c r="A16" s="1" t="s">
        <v>31</v>
      </c>
      <c r="B16" s="7" t="s">
        <v>27</v>
      </c>
      <c r="C16" s="6" t="s">
        <v>28</v>
      </c>
      <c r="D16" s="10" t="s">
        <v>29</v>
      </c>
      <c r="E16" s="12" t="s">
        <v>22</v>
      </c>
      <c r="F16" s="8">
        <v>760.32</v>
      </c>
      <c r="G16" s="8">
        <v>8.31</v>
      </c>
      <c r="H16" s="8">
        <f t="shared" si="1"/>
        <v>10.296090000000001</v>
      </c>
      <c r="I16" s="35">
        <f t="shared" si="0"/>
        <v>7828.3231488000019</v>
      </c>
    </row>
    <row r="17" spans="1:13" x14ac:dyDescent="0.25">
      <c r="A17" s="1" t="s">
        <v>35</v>
      </c>
      <c r="B17" s="6" t="s">
        <v>47</v>
      </c>
      <c r="C17" s="6" t="s">
        <v>28</v>
      </c>
      <c r="D17" s="10" t="s">
        <v>46</v>
      </c>
      <c r="E17" s="12" t="s">
        <v>22</v>
      </c>
      <c r="F17" s="8">
        <v>760.32</v>
      </c>
      <c r="G17" s="8">
        <v>2.41</v>
      </c>
      <c r="H17" s="8">
        <f t="shared" si="1"/>
        <v>2.9859900000000006</v>
      </c>
      <c r="I17" s="35">
        <f t="shared" si="0"/>
        <v>2270.3079168000004</v>
      </c>
      <c r="M17" s="19"/>
    </row>
    <row r="18" spans="1:13" ht="42.75" x14ac:dyDescent="0.25">
      <c r="A18" s="1" t="s">
        <v>37</v>
      </c>
      <c r="B18" s="11">
        <v>102332</v>
      </c>
      <c r="C18" s="6" t="s">
        <v>49</v>
      </c>
      <c r="D18" s="17" t="s">
        <v>48</v>
      </c>
      <c r="E18" s="10" t="s">
        <v>38</v>
      </c>
      <c r="F18" s="8">
        <v>32.54</v>
      </c>
      <c r="G18" s="8">
        <v>1.8</v>
      </c>
      <c r="H18" s="8">
        <f t="shared" si="1"/>
        <v>2.2302000000000004</v>
      </c>
      <c r="I18" s="35">
        <f t="shared" si="0"/>
        <v>72.57070800000001</v>
      </c>
    </row>
    <row r="19" spans="1:13" ht="57" x14ac:dyDescent="0.25">
      <c r="A19" s="1" t="s">
        <v>39</v>
      </c>
      <c r="B19" s="11" t="s">
        <v>84</v>
      </c>
      <c r="C19" s="6" t="s">
        <v>54</v>
      </c>
      <c r="D19" s="10" t="s">
        <v>83</v>
      </c>
      <c r="E19" s="7" t="s">
        <v>36</v>
      </c>
      <c r="F19" s="8">
        <v>22.81</v>
      </c>
      <c r="G19" s="8">
        <v>1772.4</v>
      </c>
      <c r="H19" s="8">
        <f t="shared" si="1"/>
        <v>2196.0036000000005</v>
      </c>
      <c r="I19" s="35">
        <f t="shared" si="0"/>
        <v>50090.842116000007</v>
      </c>
    </row>
    <row r="20" spans="1:13" ht="28.5" x14ac:dyDescent="0.25">
      <c r="A20" s="1" t="s">
        <v>42</v>
      </c>
      <c r="B20" s="11">
        <v>95879</v>
      </c>
      <c r="C20" s="6" t="s">
        <v>49</v>
      </c>
      <c r="D20" s="10" t="s">
        <v>50</v>
      </c>
      <c r="E20" s="12" t="s">
        <v>38</v>
      </c>
      <c r="F20" s="8">
        <v>1171.44</v>
      </c>
      <c r="G20" s="8">
        <v>1.45</v>
      </c>
      <c r="H20" s="8">
        <f t="shared" si="1"/>
        <v>1.7965500000000001</v>
      </c>
      <c r="I20" s="35">
        <f t="shared" si="0"/>
        <v>2104.5505320000002</v>
      </c>
    </row>
    <row r="21" spans="1:13" x14ac:dyDescent="0.25">
      <c r="A21" s="85">
        <f>G21*1.239</f>
        <v>0</v>
      </c>
      <c r="B21" s="85"/>
      <c r="C21" s="85"/>
      <c r="D21" s="85"/>
      <c r="E21" s="85"/>
      <c r="F21" s="85"/>
      <c r="G21" s="85"/>
      <c r="H21" s="85"/>
      <c r="I21" s="36">
        <f>SUM(I12:I20)</f>
        <v>75183.5197491</v>
      </c>
    </row>
    <row r="22" spans="1:13" x14ac:dyDescent="0.25">
      <c r="A22" s="14">
        <v>2</v>
      </c>
      <c r="B22" s="13"/>
      <c r="C22" s="13"/>
      <c r="D22" s="14" t="s">
        <v>96</v>
      </c>
      <c r="E22" s="13"/>
      <c r="F22" s="13"/>
      <c r="G22" s="13"/>
      <c r="H22" s="15"/>
      <c r="I22" s="13"/>
    </row>
    <row r="23" spans="1:13" ht="57" x14ac:dyDescent="0.25">
      <c r="A23" s="20" t="s">
        <v>43</v>
      </c>
      <c r="B23" s="16">
        <v>94269</v>
      </c>
      <c r="C23" s="6" t="s">
        <v>49</v>
      </c>
      <c r="D23" s="17" t="s">
        <v>51</v>
      </c>
      <c r="E23" s="16" t="s">
        <v>44</v>
      </c>
      <c r="F23" s="18">
        <v>86.91</v>
      </c>
      <c r="G23" s="16">
        <v>85.04</v>
      </c>
      <c r="H23" s="8">
        <f t="shared" si="1"/>
        <v>105.36456000000001</v>
      </c>
      <c r="I23" s="37">
        <f>H23*F23</f>
        <v>9157.2339096000014</v>
      </c>
    </row>
    <row r="24" spans="1:13" x14ac:dyDescent="0.25">
      <c r="A24" s="83"/>
      <c r="B24" s="83"/>
      <c r="C24" s="83"/>
      <c r="D24" s="83"/>
      <c r="E24" s="83"/>
      <c r="F24" s="83"/>
      <c r="G24" s="83"/>
      <c r="H24" s="83"/>
      <c r="I24" s="38">
        <f>I23</f>
        <v>9157.2339096000014</v>
      </c>
    </row>
    <row r="25" spans="1:13" ht="18.75" x14ac:dyDescent="0.25">
      <c r="A25" s="84" t="s">
        <v>71</v>
      </c>
      <c r="B25" s="84"/>
      <c r="C25" s="84"/>
      <c r="D25" s="84"/>
      <c r="E25" s="84"/>
      <c r="F25" s="84"/>
      <c r="G25" s="84"/>
      <c r="H25" s="84"/>
      <c r="I25" s="39">
        <f>I21+I24</f>
        <v>84340.753658700007</v>
      </c>
    </row>
    <row r="26" spans="1:13" ht="18.75" x14ac:dyDescent="0.25">
      <c r="A26" s="26">
        <v>3</v>
      </c>
      <c r="B26" s="26"/>
      <c r="C26" s="26"/>
      <c r="D26" s="26" t="s">
        <v>59</v>
      </c>
      <c r="E26" s="26"/>
      <c r="F26" s="26"/>
      <c r="G26" s="26"/>
      <c r="H26" s="26"/>
      <c r="I26" s="27"/>
    </row>
    <row r="27" spans="1:13" ht="71.25" x14ac:dyDescent="0.25">
      <c r="A27" s="20" t="s">
        <v>72</v>
      </c>
      <c r="B27" s="16">
        <v>90094</v>
      </c>
      <c r="C27" s="6" t="s">
        <v>49</v>
      </c>
      <c r="D27" s="28" t="s">
        <v>60</v>
      </c>
      <c r="E27" s="16" t="s">
        <v>58</v>
      </c>
      <c r="F27" s="41">
        <v>239.66</v>
      </c>
      <c r="G27" s="41">
        <v>5.63</v>
      </c>
      <c r="H27" s="40">
        <f>G27*1.239</f>
        <v>6.9755700000000003</v>
      </c>
      <c r="I27" s="44">
        <f>F27*H27</f>
        <v>1671.7651062</v>
      </c>
    </row>
    <row r="28" spans="1:13" ht="43.5" x14ac:dyDescent="0.25">
      <c r="A28" s="20" t="s">
        <v>73</v>
      </c>
      <c r="B28" s="16">
        <v>101574</v>
      </c>
      <c r="C28" s="6" t="s">
        <v>49</v>
      </c>
      <c r="D28" s="29" t="s">
        <v>61</v>
      </c>
      <c r="E28" s="16" t="s">
        <v>66</v>
      </c>
      <c r="F28" s="40">
        <v>36</v>
      </c>
      <c r="G28" s="41">
        <v>15.82</v>
      </c>
      <c r="H28" s="40">
        <f>G28*1.239</f>
        <v>19.600980000000003</v>
      </c>
      <c r="I28" s="44">
        <f>F28*H28</f>
        <v>705.63528000000008</v>
      </c>
    </row>
    <row r="29" spans="1:13" ht="60" customHeight="1" x14ac:dyDescent="0.25">
      <c r="A29" s="20" t="s">
        <v>74</v>
      </c>
      <c r="B29" s="16">
        <v>101859</v>
      </c>
      <c r="C29" s="6" t="s">
        <v>49</v>
      </c>
      <c r="D29" s="29" t="s">
        <v>68</v>
      </c>
      <c r="E29" s="16" t="s">
        <v>66</v>
      </c>
      <c r="F29" s="41">
        <v>214.26</v>
      </c>
      <c r="G29" s="41">
        <v>32.25</v>
      </c>
      <c r="H29" s="40">
        <f>G29*1.239</f>
        <v>39.957750000000004</v>
      </c>
      <c r="I29" s="44">
        <f>F29*H29</f>
        <v>8561.3475150000013</v>
      </c>
    </row>
    <row r="30" spans="1:13" ht="29.25" x14ac:dyDescent="0.25">
      <c r="A30" s="20" t="s">
        <v>75</v>
      </c>
      <c r="B30" s="16">
        <v>101617</v>
      </c>
      <c r="C30" s="6" t="s">
        <v>49</v>
      </c>
      <c r="D30" s="29" t="s">
        <v>62</v>
      </c>
      <c r="E30" s="16" t="s">
        <v>66</v>
      </c>
      <c r="F30" s="41">
        <v>317.74</v>
      </c>
      <c r="G30" s="41">
        <v>3.14</v>
      </c>
      <c r="H30" s="40">
        <f t="shared" ref="H30" si="2">G30*1.239</f>
        <v>3.8904600000000005</v>
      </c>
      <c r="I30" s="44">
        <f t="shared" ref="I30" si="3">F30*H30</f>
        <v>1236.1547604000002</v>
      </c>
    </row>
    <row r="31" spans="1:13" ht="29.25" x14ac:dyDescent="0.25">
      <c r="A31" s="20" t="s">
        <v>76</v>
      </c>
      <c r="B31" s="16" t="s">
        <v>65</v>
      </c>
      <c r="C31" s="6" t="s">
        <v>54</v>
      </c>
      <c r="D31" s="29" t="s">
        <v>63</v>
      </c>
      <c r="E31" s="45" t="s">
        <v>58</v>
      </c>
      <c r="F31" s="46">
        <v>3.5</v>
      </c>
      <c r="G31" s="42">
        <v>191.64</v>
      </c>
      <c r="H31" s="46">
        <f>G31*1.239</f>
        <v>237.44195999999999</v>
      </c>
      <c r="I31" s="43">
        <f>F31*H31</f>
        <v>831.04685999999992</v>
      </c>
    </row>
    <row r="32" spans="1:13" ht="72" x14ac:dyDescent="0.25">
      <c r="A32" s="20" t="s">
        <v>77</v>
      </c>
      <c r="B32" s="16">
        <v>93378</v>
      </c>
      <c r="C32" s="6" t="s">
        <v>49</v>
      </c>
      <c r="D32" s="29" t="s">
        <v>64</v>
      </c>
      <c r="E32" s="16" t="s">
        <v>58</v>
      </c>
      <c r="F32" s="40">
        <v>211.69</v>
      </c>
      <c r="G32" s="41">
        <v>24.97</v>
      </c>
      <c r="H32" s="40">
        <f t="shared" ref="H32" si="4">G32*1.239</f>
        <v>30.937830000000002</v>
      </c>
      <c r="I32" s="44">
        <f>F32*H32</f>
        <v>6549.2292327000005</v>
      </c>
    </row>
    <row r="33" spans="1:9" ht="18.75" x14ac:dyDescent="0.25">
      <c r="A33" s="23"/>
      <c r="B33" s="31"/>
      <c r="C33" s="24"/>
      <c r="D33" s="24"/>
      <c r="E33" s="24"/>
      <c r="F33" s="24"/>
      <c r="G33" s="24"/>
      <c r="H33" s="24"/>
      <c r="I33" s="30">
        <f>SUM(I27:I32)</f>
        <v>19555.178754300003</v>
      </c>
    </row>
    <row r="34" spans="1:9" x14ac:dyDescent="0.25">
      <c r="A34" s="20">
        <v>4</v>
      </c>
      <c r="B34" s="13"/>
      <c r="C34" s="13"/>
      <c r="D34" s="14" t="s">
        <v>97</v>
      </c>
      <c r="E34" s="13"/>
      <c r="F34" s="13"/>
      <c r="G34" s="13"/>
      <c r="H34" s="15"/>
      <c r="I34" s="13"/>
    </row>
    <row r="35" spans="1:9" ht="57" x14ac:dyDescent="0.25">
      <c r="A35" s="20" t="s">
        <v>78</v>
      </c>
      <c r="B35" s="16">
        <v>95568</v>
      </c>
      <c r="C35" s="16" t="s">
        <v>49</v>
      </c>
      <c r="D35" s="21" t="s">
        <v>69</v>
      </c>
      <c r="E35" s="22" t="s">
        <v>44</v>
      </c>
      <c r="F35" s="47">
        <v>165.37</v>
      </c>
      <c r="G35" s="41">
        <v>146.85</v>
      </c>
      <c r="H35" s="48">
        <f t="shared" ref="H35:H40" si="5">G35*1.239</f>
        <v>181.94715000000002</v>
      </c>
      <c r="I35" s="49">
        <f t="shared" ref="I35:I38" si="6">H35*F35</f>
        <v>30088.600195500003</v>
      </c>
    </row>
    <row r="36" spans="1:9" ht="57" x14ac:dyDescent="0.25">
      <c r="A36" s="20" t="s">
        <v>79</v>
      </c>
      <c r="B36" s="16">
        <v>92216</v>
      </c>
      <c r="C36" s="16" t="s">
        <v>49</v>
      </c>
      <c r="D36" s="21" t="s">
        <v>70</v>
      </c>
      <c r="E36" s="22" t="s">
        <v>44</v>
      </c>
      <c r="F36" s="47">
        <v>3.6</v>
      </c>
      <c r="G36" s="41">
        <v>509.96</v>
      </c>
      <c r="H36" s="48">
        <f t="shared" si="5"/>
        <v>631.84044000000006</v>
      </c>
      <c r="I36" s="49">
        <f t="shared" si="6"/>
        <v>2274.6255840000003</v>
      </c>
    </row>
    <row r="37" spans="1:9" ht="28.5" x14ac:dyDescent="0.25">
      <c r="A37" s="20" t="s">
        <v>80</v>
      </c>
      <c r="B37" s="16" t="s">
        <v>53</v>
      </c>
      <c r="C37" s="16" t="s">
        <v>54</v>
      </c>
      <c r="D37" s="21" t="s">
        <v>55</v>
      </c>
      <c r="E37" s="22" t="s">
        <v>52</v>
      </c>
      <c r="F37" s="40">
        <v>2</v>
      </c>
      <c r="G37" s="50">
        <v>4755.42</v>
      </c>
      <c r="H37" s="48">
        <f t="shared" si="5"/>
        <v>5891.9653800000006</v>
      </c>
      <c r="I37" s="44">
        <f t="shared" si="6"/>
        <v>11783.930760000001</v>
      </c>
    </row>
    <row r="38" spans="1:9" ht="42.75" x14ac:dyDescent="0.25">
      <c r="A38" s="20" t="s">
        <v>81</v>
      </c>
      <c r="B38" s="16" t="s">
        <v>56</v>
      </c>
      <c r="C38" s="16" t="s">
        <v>54</v>
      </c>
      <c r="D38" s="21" t="s">
        <v>57</v>
      </c>
      <c r="E38" s="22" t="s">
        <v>52</v>
      </c>
      <c r="F38" s="40">
        <v>2</v>
      </c>
      <c r="G38" s="50">
        <v>636.17999999999995</v>
      </c>
      <c r="H38" s="48">
        <f t="shared" si="5"/>
        <v>788.22702000000004</v>
      </c>
      <c r="I38" s="49">
        <f t="shared" si="6"/>
        <v>1576.4540400000001</v>
      </c>
    </row>
    <row r="39" spans="1:9" x14ac:dyDescent="0.25">
      <c r="A39" s="20" t="s">
        <v>82</v>
      </c>
      <c r="B39" s="16" t="s">
        <v>102</v>
      </c>
      <c r="C39" s="16" t="s">
        <v>28</v>
      </c>
      <c r="D39" s="21" t="s">
        <v>101</v>
      </c>
      <c r="E39" s="51" t="s">
        <v>52</v>
      </c>
      <c r="F39" s="40">
        <v>6</v>
      </c>
      <c r="G39" s="50">
        <v>1050.0999999999999</v>
      </c>
      <c r="H39" s="48">
        <f t="shared" ref="H39" si="7">G39*1.239</f>
        <v>1301.0739000000001</v>
      </c>
      <c r="I39" s="49">
        <f>H39*F39</f>
        <v>7806.4434000000001</v>
      </c>
    </row>
    <row r="40" spans="1:9" ht="28.5" x14ac:dyDescent="0.25">
      <c r="A40" s="20" t="s">
        <v>82</v>
      </c>
      <c r="B40" s="16" t="s">
        <v>104</v>
      </c>
      <c r="C40" s="16" t="s">
        <v>28</v>
      </c>
      <c r="D40" s="21" t="s">
        <v>103</v>
      </c>
      <c r="E40" s="51" t="s">
        <v>52</v>
      </c>
      <c r="F40" s="40">
        <v>6</v>
      </c>
      <c r="G40" s="50">
        <v>736.65</v>
      </c>
      <c r="H40" s="48">
        <f t="shared" si="5"/>
        <v>912.70935000000009</v>
      </c>
      <c r="I40" s="49">
        <f>H40*F40</f>
        <v>5476.2561000000005</v>
      </c>
    </row>
    <row r="41" spans="1:9" x14ac:dyDescent="0.25">
      <c r="A41" s="83"/>
      <c r="B41" s="83"/>
      <c r="C41" s="83"/>
      <c r="D41" s="83"/>
      <c r="E41" s="83"/>
      <c r="F41" s="83"/>
      <c r="G41" s="83"/>
      <c r="H41" s="83"/>
      <c r="I41" s="38">
        <f>SUM(I35:I40)</f>
        <v>59006.310079500006</v>
      </c>
    </row>
    <row r="42" spans="1:9" ht="18.75" x14ac:dyDescent="0.25">
      <c r="A42" s="84" t="s">
        <v>100</v>
      </c>
      <c r="B42" s="84"/>
      <c r="C42" s="84"/>
      <c r="D42" s="84"/>
      <c r="E42" s="84"/>
      <c r="F42" s="84"/>
      <c r="G42" s="84"/>
      <c r="H42" s="84"/>
      <c r="I42" s="39">
        <f>I33+I41</f>
        <v>78561.488833800016</v>
      </c>
    </row>
    <row r="43" spans="1:9" ht="44.25" customHeight="1" x14ac:dyDescent="0.25">
      <c r="A43" s="82" t="s">
        <v>85</v>
      </c>
      <c r="B43" s="82"/>
      <c r="C43" s="82"/>
      <c r="D43" s="82"/>
      <c r="E43" s="82"/>
      <c r="F43" s="82"/>
      <c r="G43" s="82"/>
      <c r="H43" s="82"/>
      <c r="I43" s="73">
        <f>I42+I25</f>
        <v>162902.24249250002</v>
      </c>
    </row>
    <row r="44" spans="1:9" x14ac:dyDescent="0.25">
      <c r="A44" s="80"/>
      <c r="B44" s="80"/>
      <c r="C44" s="80"/>
      <c r="D44" s="80"/>
      <c r="E44" s="80"/>
      <c r="F44" s="80"/>
      <c r="G44" s="80"/>
      <c r="H44" s="80"/>
    </row>
    <row r="45" spans="1:9" x14ac:dyDescent="0.25">
      <c r="A45" s="81"/>
      <c r="B45" s="81"/>
      <c r="C45" s="81"/>
      <c r="D45" s="81"/>
      <c r="E45" s="81"/>
      <c r="F45" s="81"/>
      <c r="G45" s="81"/>
      <c r="H45" s="81"/>
    </row>
  </sheetData>
  <mergeCells count="19">
    <mergeCell ref="A9:A10"/>
    <mergeCell ref="B9:B10"/>
    <mergeCell ref="C9:C10"/>
    <mergeCell ref="A44:H45"/>
    <mergeCell ref="A43:H43"/>
    <mergeCell ref="D9:D10"/>
    <mergeCell ref="E9:E10"/>
    <mergeCell ref="F9:F10"/>
    <mergeCell ref="A41:H41"/>
    <mergeCell ref="A42:H42"/>
    <mergeCell ref="G9:I9"/>
    <mergeCell ref="A21:H21"/>
    <mergeCell ref="A24:H24"/>
    <mergeCell ref="A25:H25"/>
    <mergeCell ref="C4:G4"/>
    <mergeCell ref="C5:G5"/>
    <mergeCell ref="F6:I6"/>
    <mergeCell ref="A7:C8"/>
    <mergeCell ref="D8:I8"/>
  </mergeCells>
  <conditionalFormatting sqref="D35:D40">
    <cfRule type="expression" dxfId="5" priority="11" stopIfTrue="1">
      <formula>$C35=1</formula>
    </cfRule>
    <cfRule type="expression" dxfId="4" priority="12" stopIfTrue="1">
      <formula>OR($C35=0,$C35=2,$C35=3,$C35=4)</formula>
    </cfRule>
  </conditionalFormatting>
  <conditionalFormatting sqref="E35:E40">
    <cfRule type="expression" dxfId="3" priority="9" stopIfTrue="1">
      <formula>$C35=1</formula>
    </cfRule>
    <cfRule type="expression" dxfId="2" priority="10" stopIfTrue="1">
      <formula>OR($C35=0,$C35=2,$C35=3,$C35=4)</formula>
    </cfRule>
  </conditionalFormatting>
  <conditionalFormatting sqref="F35:F36">
    <cfRule type="expression" dxfId="1" priority="7" stopIfTrue="1">
      <formula>$B35=1</formula>
    </cfRule>
    <cfRule type="expression" dxfId="0" priority="8" stopIfTrue="1">
      <formula>OR($B35=0,$B35=2,$B35=3,$B35=4)</formula>
    </cfRule>
  </conditionalFormatting>
  <dataValidations count="1">
    <dataValidation allowBlank="1" showInputMessage="1" showErrorMessage="1" prompt="A quantidade é digitada nas colunas Q em diante, após preencher o nome das frentes de obra na célula Q12 em diante" sqref="F35:F36" xr:uid="{00000000-0002-0000-0000-000000000000}"/>
  </dataValidations>
  <pageMargins left="0.7" right="0.7" top="0.75" bottom="0.75" header="0.3" footer="0.3"/>
  <pageSetup paperSize="9" scale="73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DA5298-CEC0-4372-B0FD-F6AC5FA2B315}">
  <sheetPr>
    <pageSetUpPr fitToPage="1"/>
  </sheetPr>
  <dimension ref="A1:F22"/>
  <sheetViews>
    <sheetView workbookViewId="0">
      <selection activeCell="E24" sqref="E24"/>
    </sheetView>
  </sheetViews>
  <sheetFormatPr defaultRowHeight="15" x14ac:dyDescent="0.25"/>
  <cols>
    <col min="1" max="1" width="28.5703125" customWidth="1"/>
    <col min="2" max="2" width="24.85546875" customWidth="1"/>
    <col min="3" max="3" width="23.5703125" customWidth="1"/>
    <col min="4" max="4" width="18.7109375" customWidth="1"/>
    <col min="5" max="6" width="15.28515625" customWidth="1"/>
  </cols>
  <sheetData>
    <row r="1" spans="1:6" ht="74.25" customHeight="1" thickBot="1" x14ac:dyDescent="0.3">
      <c r="A1" s="90" t="s">
        <v>1</v>
      </c>
      <c r="B1" s="91"/>
      <c r="C1" s="91"/>
      <c r="D1" s="91"/>
      <c r="E1" s="91"/>
      <c r="F1" s="92"/>
    </row>
    <row r="2" spans="1:6" ht="28.5" customHeight="1" thickBot="1" x14ac:dyDescent="0.3">
      <c r="A2" s="93" t="s">
        <v>95</v>
      </c>
      <c r="B2" s="94"/>
      <c r="C2" s="94"/>
      <c r="D2" s="94"/>
      <c r="E2" s="94"/>
      <c r="F2" s="95"/>
    </row>
    <row r="3" spans="1:6" ht="33" customHeight="1" thickBot="1" x14ac:dyDescent="0.3">
      <c r="A3" s="96" t="s">
        <v>86</v>
      </c>
      <c r="B3" s="97"/>
      <c r="C3" s="97"/>
      <c r="D3" s="97"/>
      <c r="E3" s="97"/>
      <c r="F3" s="98"/>
    </row>
    <row r="4" spans="1:6" ht="16.5" thickBot="1" x14ac:dyDescent="0.3">
      <c r="A4" s="99" t="s">
        <v>98</v>
      </c>
      <c r="B4" s="100"/>
      <c r="C4" s="100"/>
      <c r="D4" s="101"/>
      <c r="E4" s="93" t="s">
        <v>99</v>
      </c>
      <c r="F4" s="95"/>
    </row>
    <row r="5" spans="1:6" ht="15.75" thickBot="1" x14ac:dyDescent="0.3">
      <c r="A5" s="86" t="s">
        <v>7</v>
      </c>
      <c r="B5" s="86" t="s">
        <v>87</v>
      </c>
      <c r="C5" s="86" t="s">
        <v>88</v>
      </c>
      <c r="D5" s="86" t="s">
        <v>89</v>
      </c>
      <c r="E5" s="88" t="s">
        <v>90</v>
      </c>
      <c r="F5" s="89"/>
    </row>
    <row r="6" spans="1:6" ht="15.75" thickBot="1" x14ac:dyDescent="0.3">
      <c r="A6" s="87"/>
      <c r="B6" s="87"/>
      <c r="C6" s="87"/>
      <c r="D6" s="87"/>
      <c r="E6" s="74">
        <v>1</v>
      </c>
      <c r="F6" s="75">
        <v>2</v>
      </c>
    </row>
    <row r="7" spans="1:6" x14ac:dyDescent="0.25">
      <c r="A7" s="108">
        <v>1</v>
      </c>
      <c r="B7" s="105" t="str">
        <f>Planilha1!D11</f>
        <v>PAVIMENTAÇÃO</v>
      </c>
      <c r="C7" s="52"/>
      <c r="D7" s="53"/>
      <c r="E7" s="54"/>
      <c r="F7" s="54">
        <f>C8*F9</f>
        <v>75183.5197491</v>
      </c>
    </row>
    <row r="8" spans="1:6" x14ac:dyDescent="0.25">
      <c r="A8" s="109"/>
      <c r="B8" s="106"/>
      <c r="C8" s="55">
        <f>Planilha1!I21</f>
        <v>75183.5197491</v>
      </c>
      <c r="D8" s="56">
        <f>ROUND((C8/$C$21),5)</f>
        <v>0.46153</v>
      </c>
      <c r="E8" s="58"/>
      <c r="F8" s="57"/>
    </row>
    <row r="9" spans="1:6" ht="15.75" thickBot="1" x14ac:dyDescent="0.3">
      <c r="A9" s="110"/>
      <c r="B9" s="107"/>
      <c r="C9" s="59"/>
      <c r="D9" s="60"/>
      <c r="E9" s="61"/>
      <c r="F9" s="61">
        <v>1</v>
      </c>
    </row>
    <row r="10" spans="1:6" x14ac:dyDescent="0.25">
      <c r="A10" s="102">
        <v>2</v>
      </c>
      <c r="B10" s="105" t="str">
        <f>Planilha1!D22</f>
        <v>DRENAGEM PLUVIAL (01)</v>
      </c>
      <c r="C10" s="52"/>
      <c r="D10" s="62"/>
      <c r="E10" s="54">
        <f>$C11*E12</f>
        <v>9157.2339096000014</v>
      </c>
      <c r="F10" s="63"/>
    </row>
    <row r="11" spans="1:6" x14ac:dyDescent="0.25">
      <c r="A11" s="103"/>
      <c r="B11" s="106"/>
      <c r="C11" s="55">
        <f>Planilha1!I24</f>
        <v>9157.2339096000014</v>
      </c>
      <c r="D11" s="56">
        <f>ROUND((C11/$C$21),5)</f>
        <v>5.6210000000000003E-2</v>
      </c>
      <c r="E11" s="57"/>
      <c r="F11" s="64"/>
    </row>
    <row r="12" spans="1:6" ht="15.75" thickBot="1" x14ac:dyDescent="0.3">
      <c r="A12" s="104"/>
      <c r="B12" s="107"/>
      <c r="C12" s="59"/>
      <c r="D12" s="60"/>
      <c r="E12" s="61">
        <v>1</v>
      </c>
      <c r="F12" s="61"/>
    </row>
    <row r="13" spans="1:6" x14ac:dyDescent="0.25">
      <c r="A13" s="108">
        <v>3</v>
      </c>
      <c r="B13" s="105" t="str">
        <f>Planilha1!D26</f>
        <v>MOVIMENTAÇÃO DE TERRA</v>
      </c>
      <c r="C13" s="52"/>
      <c r="D13" s="62"/>
      <c r="E13" s="54">
        <f>$C14*E15</f>
        <v>19555.178754300003</v>
      </c>
      <c r="F13" s="54"/>
    </row>
    <row r="14" spans="1:6" x14ac:dyDescent="0.25">
      <c r="A14" s="109"/>
      <c r="B14" s="106"/>
      <c r="C14" s="55">
        <f>Planilha1!I33</f>
        <v>19555.178754300003</v>
      </c>
      <c r="D14" s="56">
        <f>ROUND((C14/$C$21),5)</f>
        <v>0.12003999999999999</v>
      </c>
      <c r="E14" s="57"/>
      <c r="F14" s="58"/>
    </row>
    <row r="15" spans="1:6" ht="15.75" thickBot="1" x14ac:dyDescent="0.3">
      <c r="A15" s="110"/>
      <c r="B15" s="107"/>
      <c r="C15" s="59"/>
      <c r="D15" s="60"/>
      <c r="E15" s="61">
        <v>1</v>
      </c>
      <c r="F15" s="61"/>
    </row>
    <row r="16" spans="1:6" x14ac:dyDescent="0.25">
      <c r="A16" s="102">
        <v>4</v>
      </c>
      <c r="B16" s="105" t="str">
        <f>Planilha1!D34</f>
        <v>DRENAGEM PLUVIAL (02)</v>
      </c>
      <c r="C16" s="65"/>
      <c r="D16" s="62"/>
      <c r="E16" s="54">
        <f>C17*E18</f>
        <v>59006.310079500006</v>
      </c>
      <c r="F16" s="54"/>
    </row>
    <row r="17" spans="1:6" x14ac:dyDescent="0.25">
      <c r="A17" s="103"/>
      <c r="B17" s="106"/>
      <c r="C17" s="55">
        <f>Planilha1!I41</f>
        <v>59006.310079500006</v>
      </c>
      <c r="D17" s="56">
        <f>ROUND((C17/$C$21),5)</f>
        <v>0.36221999999999999</v>
      </c>
      <c r="E17" s="57"/>
      <c r="F17" s="58"/>
    </row>
    <row r="18" spans="1:6" ht="15.75" thickBot="1" x14ac:dyDescent="0.3">
      <c r="A18" s="104"/>
      <c r="B18" s="107"/>
      <c r="C18" s="59" t="s">
        <v>0</v>
      </c>
      <c r="D18" s="60"/>
      <c r="E18" s="61">
        <v>1</v>
      </c>
      <c r="F18" s="61"/>
    </row>
    <row r="19" spans="1:6" ht="15.75" thickBot="1" x14ac:dyDescent="0.3">
      <c r="A19" s="119" t="s">
        <v>91</v>
      </c>
      <c r="B19" s="120"/>
      <c r="C19" s="66"/>
      <c r="D19" s="67"/>
      <c r="E19" s="68">
        <f>E7+E10+E13+E16</f>
        <v>87718.722743400009</v>
      </c>
      <c r="F19" s="68">
        <f>F7+F10+F13+F16</f>
        <v>75183.5197491</v>
      </c>
    </row>
    <row r="20" spans="1:6" ht="15.75" thickBot="1" x14ac:dyDescent="0.3">
      <c r="A20" s="115" t="s">
        <v>92</v>
      </c>
      <c r="B20" s="116"/>
      <c r="C20" s="66"/>
      <c r="D20" s="67"/>
      <c r="E20" s="70">
        <f>E19/C21</f>
        <v>0.53847461766794624</v>
      </c>
      <c r="F20" s="71">
        <f>F19/$C$21</f>
        <v>0.46152538233205381</v>
      </c>
    </row>
    <row r="21" spans="1:6" ht="15.75" thickBot="1" x14ac:dyDescent="0.3">
      <c r="A21" s="111" t="s">
        <v>93</v>
      </c>
      <c r="B21" s="112"/>
      <c r="C21" s="113">
        <f>SUM(C8:C18)</f>
        <v>162902.24249249999</v>
      </c>
      <c r="D21" s="114"/>
      <c r="E21" s="68">
        <f>E19</f>
        <v>87718.722743400009</v>
      </c>
      <c r="F21" s="69">
        <f t="shared" ref="F21:F22" si="0">E21+F19</f>
        <v>162902.24249249999</v>
      </c>
    </row>
    <row r="22" spans="1:6" ht="15.75" thickBot="1" x14ac:dyDescent="0.3">
      <c r="A22" s="115" t="s">
        <v>94</v>
      </c>
      <c r="B22" s="116"/>
      <c r="C22" s="117">
        <f>+SUM(D8:D18)</f>
        <v>1</v>
      </c>
      <c r="D22" s="118"/>
      <c r="E22" s="72">
        <f>E20</f>
        <v>0.53847461766794624</v>
      </c>
      <c r="F22" s="71">
        <f t="shared" si="0"/>
        <v>1</v>
      </c>
    </row>
  </sheetData>
  <mergeCells count="24">
    <mergeCell ref="A21:B21"/>
    <mergeCell ref="C21:D21"/>
    <mergeCell ref="A22:B22"/>
    <mergeCell ref="C22:D22"/>
    <mergeCell ref="A19:B19"/>
    <mergeCell ref="A20:B20"/>
    <mergeCell ref="A16:A18"/>
    <mergeCell ref="B16:B18"/>
    <mergeCell ref="A7:A9"/>
    <mergeCell ref="B7:B9"/>
    <mergeCell ref="A10:A12"/>
    <mergeCell ref="B10:B12"/>
    <mergeCell ref="A13:A15"/>
    <mergeCell ref="B13:B15"/>
    <mergeCell ref="A1:F1"/>
    <mergeCell ref="A2:F2"/>
    <mergeCell ref="A3:F3"/>
    <mergeCell ref="A4:D4"/>
    <mergeCell ref="E4:F4"/>
    <mergeCell ref="A5:A6"/>
    <mergeCell ref="B5:B6"/>
    <mergeCell ref="C5:C6"/>
    <mergeCell ref="D5:D6"/>
    <mergeCell ref="E5:F5"/>
  </mergeCells>
  <pageMargins left="0.511811024" right="0.511811024" top="0.78740157499999996" bottom="0.78740157499999996" header="0.31496062000000002" footer="0.31496062000000002"/>
  <pageSetup paperSize="9" scale="87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Planilha1</vt:lpstr>
      <vt:lpstr>Planilha2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Sec. De Obras</dc:creator>
  <cp:lastModifiedBy>ALMOXARIFADO-02</cp:lastModifiedBy>
  <cp:lastPrinted>2025-08-22T12:03:16Z</cp:lastPrinted>
  <dcterms:created xsi:type="dcterms:W3CDTF">2025-06-23T16:53:06Z</dcterms:created>
  <dcterms:modified xsi:type="dcterms:W3CDTF">2025-11-06T18:47:30Z</dcterms:modified>
</cp:coreProperties>
</file>