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u Drive\2026\EDITAIS\Adesão\Processo Licitatório Nº 016-2026 - Adesão 002-2026\sicom\"/>
    </mc:Choice>
  </mc:AlternateContent>
  <xr:revisionPtr revIDLastSave="0" documentId="13_ncr:1_{BCD9184F-F049-4717-94F0-0EF8575DC8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ÇAMENTO" sheetId="28" r:id="rId1"/>
    <sheet name="MEMORIA DE CÁLCULO" sheetId="30" r:id="rId2"/>
    <sheet name="CRONOGRAMA" sheetId="29" r:id="rId3"/>
  </sheets>
  <externalReferences>
    <externalReference r:id="rId4"/>
  </externalReferences>
  <definedNames>
    <definedName name="_xlnm.Print_Area" localSheetId="2">CRONOGRAMA!$A$1:$I$27</definedName>
    <definedName name="_xlnm.Print_Area" localSheetId="1">'MEMORIA DE CÁLCULO'!$A$1:$M$252</definedName>
    <definedName name="_xlnm.Database">TEXT([1]Dados!$G$29,"mm-aaaa")</definedName>
    <definedName name="CONCATENAR">CONCATENATE(ORÇAMENTO!#REF!," ",ORÇAMENTO!$B1)</definedName>
    <definedName name="Fonte">#REF!</definedName>
    <definedName name="na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39" i="30" l="1"/>
  <c r="C39" i="30"/>
  <c r="C33" i="30"/>
  <c r="C27" i="30"/>
  <c r="M43" i="30"/>
  <c r="M37" i="30"/>
  <c r="M31" i="30"/>
  <c r="G15" i="28"/>
  <c r="G14" i="28"/>
  <c r="G13" i="28"/>
  <c r="B12" i="29"/>
  <c r="M50" i="30"/>
  <c r="M52" i="30" s="1"/>
  <c r="C47" i="30"/>
  <c r="C54" i="30"/>
  <c r="G18" i="28"/>
  <c r="C147" i="30"/>
  <c r="C240" i="30"/>
  <c r="G46" i="28"/>
  <c r="M184" i="30"/>
  <c r="C155" i="30"/>
  <c r="M137" i="30"/>
  <c r="M106" i="30"/>
  <c r="M113" i="30"/>
  <c r="M116" i="30"/>
  <c r="M119" i="30"/>
  <c r="M122" i="30"/>
  <c r="M125" i="30"/>
  <c r="M128" i="30"/>
  <c r="M131" i="30"/>
  <c r="M82" i="30"/>
  <c r="M85" i="30"/>
  <c r="M88" i="30"/>
  <c r="M91" i="30"/>
  <c r="M94" i="30"/>
  <c r="M97" i="30"/>
  <c r="M100" i="30"/>
  <c r="C141" i="30"/>
  <c r="M134" i="30"/>
  <c r="M103" i="30"/>
  <c r="M108" i="30" l="1"/>
  <c r="C110" i="30" l="1"/>
  <c r="C79" i="30"/>
  <c r="M151" i="30"/>
  <c r="M145" i="30"/>
  <c r="G27" i="28" l="1"/>
  <c r="G26" i="28"/>
  <c r="G25" i="28"/>
  <c r="G24" i="28"/>
  <c r="G28" i="28" l="1"/>
  <c r="D13" i="29" s="1"/>
  <c r="M73" i="30"/>
  <c r="M65" i="30"/>
  <c r="M67" i="30" s="1"/>
  <c r="G10" i="28"/>
  <c r="G19" i="28"/>
  <c r="M165" i="30"/>
  <c r="G13" i="29" l="1"/>
  <c r="E13" i="29"/>
  <c r="M158" i="30"/>
  <c r="M160" i="30" s="1"/>
  <c r="I13" i="29" l="1"/>
  <c r="M57" i="30"/>
  <c r="A4" i="30" l="1"/>
  <c r="B18" i="29" l="1"/>
  <c r="B16" i="29"/>
  <c r="B14" i="29"/>
  <c r="B10" i="29"/>
  <c r="C177" i="30" l="1"/>
  <c r="H214" i="30"/>
  <c r="M214" i="30" s="1"/>
  <c r="H212" i="30"/>
  <c r="M212" i="30" s="1"/>
  <c r="H205" i="30"/>
  <c r="M205" i="30" s="1"/>
  <c r="H203" i="30"/>
  <c r="M203" i="30" s="1"/>
  <c r="C224" i="30"/>
  <c r="C218" i="30"/>
  <c r="C209" i="30"/>
  <c r="C200" i="30"/>
  <c r="M226" i="30"/>
  <c r="M228" i="30" s="1"/>
  <c r="G41" i="28"/>
  <c r="G40" i="28"/>
  <c r="G39" i="28"/>
  <c r="G38" i="28"/>
  <c r="C192" i="30"/>
  <c r="C182" i="30"/>
  <c r="G35" i="28"/>
  <c r="G34" i="28"/>
  <c r="G33" i="28"/>
  <c r="M173" i="30"/>
  <c r="C162" i="30"/>
  <c r="C170" i="30"/>
  <c r="G32" i="28"/>
  <c r="G31" i="28"/>
  <c r="G30" i="28"/>
  <c r="C69" i="30"/>
  <c r="G42" i="28" l="1"/>
  <c r="D17" i="29" s="1"/>
  <c r="E17" i="29" s="1"/>
  <c r="G36" i="28"/>
  <c r="D15" i="29"/>
  <c r="E15" i="29" s="1"/>
  <c r="M207" i="30"/>
  <c r="M216" i="30"/>
  <c r="M220" i="30"/>
  <c r="M222" i="30" s="1"/>
  <c r="M75" i="30"/>
  <c r="G21" i="28" l="1"/>
  <c r="C61" i="30"/>
  <c r="M167" i="30"/>
  <c r="C15" i="30"/>
  <c r="C9" i="30"/>
  <c r="G12" i="28" l="1"/>
  <c r="G11" i="28"/>
  <c r="G16" i="28" s="1"/>
  <c r="D9" i="29" l="1"/>
  <c r="E9" i="29" s="1"/>
  <c r="B8" i="29"/>
  <c r="A4" i="29"/>
  <c r="C232" i="30"/>
  <c r="H180" i="30"/>
  <c r="M175" i="30"/>
  <c r="C236" i="30"/>
  <c r="G20" i="28" l="1"/>
  <c r="G22" i="28" s="1"/>
  <c r="M180" i="30"/>
  <c r="M59" i="30"/>
  <c r="G44" i="28"/>
  <c r="D11" i="29" l="1"/>
  <c r="H186" i="30"/>
  <c r="M186" i="30" s="1"/>
  <c r="M188" i="30" s="1"/>
  <c r="M190" i="30" s="1"/>
  <c r="M194" i="30"/>
  <c r="M196" i="30" s="1"/>
  <c r="G45" i="28"/>
  <c r="G47" i="28" s="1"/>
  <c r="G49" i="28" s="1"/>
  <c r="E11" i="29" l="1"/>
  <c r="G11" i="29"/>
  <c r="D19" i="29"/>
  <c r="D21" i="29" s="1"/>
  <c r="D12" i="29" s="1"/>
  <c r="C7" i="30"/>
  <c r="C21" i="30"/>
  <c r="M25" i="30"/>
  <c r="M19" i="30"/>
  <c r="M11" i="30"/>
  <c r="M13" i="30" s="1"/>
  <c r="I11" i="29" l="1"/>
  <c r="E19" i="29"/>
  <c r="E21" i="29" s="1"/>
  <c r="G9" i="29"/>
  <c r="I9" i="29" l="1"/>
  <c r="E20" i="29"/>
  <c r="G3" i="28"/>
  <c r="G17" i="29" l="1"/>
  <c r="I17" i="29" s="1"/>
  <c r="G15" i="29" l="1"/>
  <c r="I15" i="29" l="1"/>
  <c r="M3" i="30"/>
  <c r="I4" i="29"/>
  <c r="A5" i="29" l="1"/>
  <c r="A5" i="30"/>
  <c r="L3" i="30" l="1"/>
  <c r="A3" i="30"/>
  <c r="A3" i="29" l="1"/>
  <c r="G19" i="29" l="1"/>
  <c r="G21" i="29" s="1"/>
  <c r="I21" i="29" s="1"/>
  <c r="I19" i="29" l="1"/>
  <c r="G20" i="29"/>
  <c r="I20" i="29" s="1"/>
  <c r="D18" i="29"/>
  <c r="D8" i="29"/>
  <c r="C6" i="28"/>
  <c r="D5" i="30" s="1"/>
  <c r="D14" i="29"/>
  <c r="D16" i="29"/>
  <c r="D10" i="29"/>
  <c r="D20" i="29" l="1"/>
  <c r="C5" i="29"/>
  <c r="I18" i="29"/>
  <c r="I14" i="29"/>
  <c r="I10" i="29"/>
  <c r="I16" i="29"/>
  <c r="I12" i="29"/>
  <c r="I8" i="29"/>
</calcChain>
</file>

<file path=xl/sharedStrings.xml><?xml version="1.0" encoding="utf-8"?>
<sst xmlns="http://schemas.openxmlformats.org/spreadsheetml/2006/main" count="525" uniqueCount="135">
  <si>
    <t>ITEM</t>
  </si>
  <si>
    <t>DESCRIÇÃO</t>
  </si>
  <si>
    <t>CÓDIGO</t>
  </si>
  <si>
    <t>UND.</t>
  </si>
  <si>
    <t>QUANT.</t>
  </si>
  <si>
    <t>CRONOGRAMA FÍSICO-FINANCEIRO</t>
  </si>
  <si>
    <t>FÍSICO / FINANCEIRO</t>
  </si>
  <si>
    <t>TOTAL</t>
  </si>
  <si>
    <t>____________________________________</t>
  </si>
  <si>
    <t>PREÇO UNITÁRIO C/ BDI</t>
  </si>
  <si>
    <t>PREÇO TOTAL</t>
  </si>
  <si>
    <t>ETAPAS</t>
  </si>
  <si>
    <t>TOTAL ETAPAS</t>
  </si>
  <si>
    <t>Físico %</t>
  </si>
  <si>
    <t>Financeiro</t>
  </si>
  <si>
    <t>SERVIÇOS PRELIMINARES</t>
  </si>
  <si>
    <t>M</t>
  </si>
  <si>
    <t>3.1</t>
  </si>
  <si>
    <t>1.1</t>
  </si>
  <si>
    <t>M2</t>
  </si>
  <si>
    <t>4.1</t>
  </si>
  <si>
    <t>=</t>
  </si>
  <si>
    <t>MEMÓRIA DE CÁLCULO</t>
  </si>
  <si>
    <t>2.0</t>
  </si>
  <si>
    <t>TOTAL ITEM</t>
  </si>
  <si>
    <t>1.0</t>
  </si>
  <si>
    <t>3.0</t>
  </si>
  <si>
    <t>4.0</t>
  </si>
  <si>
    <t>3.2</t>
  </si>
  <si>
    <t>VALOR ESTIMADO DA OBRA:</t>
  </si>
  <si>
    <t>VALOR TOTAL DA OBRA</t>
  </si>
  <si>
    <t>DATA:</t>
  </si>
  <si>
    <t>SINALIZAÇÃO</t>
  </si>
  <si>
    <t>5.0</t>
  </si>
  <si>
    <t xml:space="preserve">
PREFEITURA MUNICIPAL DE SENADOR AMARAL
Estado de Minas Gerais
CNPJ 41.778.556/0001-90
Telefax: (35)3437-1137 
E-mail: www.senadoramaral.mg.gov.br
</t>
  </si>
  <si>
    <t>2.1</t>
  </si>
  <si>
    <t xml:space="preserve"> </t>
  </si>
  <si>
    <t>1.2</t>
  </si>
  <si>
    <t>4.2</t>
  </si>
  <si>
    <t>4.3</t>
  </si>
  <si>
    <t>COMP.</t>
  </si>
  <si>
    <t>3.3</t>
  </si>
  <si>
    <t>MÊS</t>
  </si>
  <si>
    <t>1.3</t>
  </si>
  <si>
    <t>REGULARIZAÇÃO E COMPACTAÇÃO DE SUBLEITO DE SOLO PREDOMINANTE ARGILOSO. AF_11/2019</t>
  </si>
  <si>
    <t>4.4</t>
  </si>
  <si>
    <t>EXECUÇÃO E COMPACTAÇÃO DE BASE E OU SUB-BASE PARA PAVIMENTAÇÃO DE BRITA GRADUADA SIMPLES - EXCLUSIVE CARGA E TRANSPORTE. AF_11/2019</t>
  </si>
  <si>
    <t>PAVIMENTAÇÃO ASFÁLTICA</t>
  </si>
  <si>
    <t>RO-51229</t>
  </si>
  <si>
    <t>EXECUÇÃO DE PAVIMENTO COM APLICAÇÃO DE CONCRETO ASFÁLTICO, CAMADA DE ROLAMENTO - EXCLUSIVE CARGA E TRANSPORTE. AF_11/2019</t>
  </si>
  <si>
    <t>UNID.</t>
  </si>
  <si>
    <t>M³</t>
  </si>
  <si>
    <t>M²</t>
  </si>
  <si>
    <t xml:space="preserve">COMP. </t>
  </si>
  <si>
    <t>LARG</t>
  </si>
  <si>
    <t>ÁREA</t>
  </si>
  <si>
    <t xml:space="preserve">QUANT. </t>
  </si>
  <si>
    <t>M³XKM</t>
  </si>
  <si>
    <t>COMPR.</t>
  </si>
  <si>
    <t>DISTAN.</t>
  </si>
  <si>
    <t>M³KM</t>
  </si>
  <si>
    <t xml:space="preserve">LARG. </t>
  </si>
  <si>
    <t>TRANSPORTE COM CAMINHÃO BASCULANTE DE 18M³, EM VIA URBANA PAVIMENTADA, DMT ATÉ 30 KM (UNIDADE: M³XKM). AF_07/2020</t>
  </si>
  <si>
    <t>TXKM</t>
  </si>
  <si>
    <t xml:space="preserve">UND. </t>
  </si>
  <si>
    <t>M³ =</t>
  </si>
  <si>
    <t>DISTÂNCIA =</t>
  </si>
  <si>
    <t xml:space="preserve">PROF. </t>
  </si>
  <si>
    <t>TAPA BURACO</t>
  </si>
  <si>
    <t xml:space="preserve">PINTURA DE FAIXA COM TERMIPLÁSTICO POR ASPERSÃO ESPESSURA DE 1,5MM. </t>
  </si>
  <si>
    <t>DANIEL FRANCO DA SILVEIRA</t>
  </si>
  <si>
    <t>PREFEITO MUNICIPAL</t>
  </si>
  <si>
    <t>PRAZO DE EXECUÇÃO: CONFORME PEDIDO</t>
  </si>
  <si>
    <t>PLANILHA ORÇAMENTÁRIA DE CUSTOS</t>
  </si>
  <si>
    <t>TOPOGRAFO COM ENCARGOS COMPLEMENTARES</t>
  </si>
  <si>
    <t>ED-50276</t>
  </si>
  <si>
    <t>TÉCNICO EM SONDAGEM COM ENCARGOS COMPLEMENTARES</t>
  </si>
  <si>
    <t>2.2</t>
  </si>
  <si>
    <t>2.3</t>
  </si>
  <si>
    <t>COMPRI</t>
  </si>
  <si>
    <t>LOCAÇÃO TOPOGRÁFICA ACIMA DE CINQUENTA (50) PONTOS REFERENCIAIS, INCLUSIVE ESTACA (PIQUETE) DE MARCAÇÃO</t>
  </si>
  <si>
    <t>3.4</t>
  </si>
  <si>
    <t>4.5</t>
  </si>
  <si>
    <t>TAPA  BURACO</t>
  </si>
  <si>
    <t>REFERÊNCIA: SINAPI 09/2025 - SETOP 07/2025</t>
  </si>
  <si>
    <t>BRITA</t>
  </si>
  <si>
    <t>TRANSPORTE COM CAMINHÃO BASCULANTE DE 18 M³, EM VIA URBANA PAVIMENTADA, ADICIONAL PARA DMT EXCEDENTE A 30 KM (UNIDADE: M3XKM). AF_07/2020</t>
  </si>
  <si>
    <t>LARG.</t>
  </si>
  <si>
    <t>PROF.</t>
  </si>
  <si>
    <t>LOMBADA</t>
  </si>
  <si>
    <t xml:space="preserve">ÁREA </t>
  </si>
  <si>
    <t>QUANT.  =</t>
  </si>
  <si>
    <t>5.1</t>
  </si>
  <si>
    <t>5.2</t>
  </si>
  <si>
    <t>5.3</t>
  </si>
  <si>
    <t xml:space="preserve">TOTAL = </t>
  </si>
  <si>
    <t>QUANT. =</t>
  </si>
  <si>
    <t>OBRA: CONTRATAÇÃO DE EMPRESA PARA EXECUÇÃO DE TAPA BURACO, PAVIMENTAÇÃO ASFÁLTICA, LOMBADA E PINTURA</t>
  </si>
  <si>
    <t>QUANT =</t>
  </si>
  <si>
    <t>2.4</t>
  </si>
  <si>
    <t>BDI: 24,23%</t>
  </si>
  <si>
    <t>PINTURA DE LIGAÇÃO (EXECUÇÃO E FORNECIMENTO DO MATERIAL BETUMINOSO, EXCLUSIVE TRANSPORTE DO MATERIAL BETUMINOSO)</t>
  </si>
  <si>
    <t xml:space="preserve">EXECUÇÃO DE TAPA BURACO COM APLICAÇÃO DE CONCRETO ASFÁLTICO (USINAGEM PRORPIA) E PINTURA DE LIGAÇÃO </t>
  </si>
  <si>
    <t>RECAPEAMENTO</t>
  </si>
  <si>
    <t>RUA DOS BUENOS</t>
  </si>
  <si>
    <t>RUA DOS BUENOS/JOÃO SILVERIO</t>
  </si>
  <si>
    <t>RUA ROBERTO REZENDE</t>
  </si>
  <si>
    <t>EXPESSURA</t>
  </si>
  <si>
    <t>RUA DOS BUENOS/BURACO</t>
  </si>
  <si>
    <t>RUA VEREADOR JOÃO BORGES</t>
  </si>
  <si>
    <t>RUA JOSÉ F. MOREIRA</t>
  </si>
  <si>
    <t>RUA JUCA BORGES</t>
  </si>
  <si>
    <t>RUA ROBERTO REZENDE/BURACO</t>
  </si>
  <si>
    <t>RECAPEAMENTO/RUAS</t>
  </si>
  <si>
    <t>4.6</t>
  </si>
  <si>
    <t>TOTAL =</t>
  </si>
  <si>
    <t>ASFALTO</t>
  </si>
  <si>
    <t>5.4</t>
  </si>
  <si>
    <t>6.1</t>
  </si>
  <si>
    <t>6.2</t>
  </si>
  <si>
    <t>6.3</t>
  </si>
  <si>
    <t>RO-41228</t>
  </si>
  <si>
    <t xml:space="preserve">TACHÃO REFLETIVO TIPO SPTRG, COM CATADIÓPTRICO NAS DUAS FACES (EXECUÇÃO, INCLUINDO FORNECIMENTO, COLOCAÇÃO E TRANSPORTE DE TODOS OS MATERIAS) </t>
  </si>
  <si>
    <t xml:space="preserve">TACHA REFLETIVA TIPO SPTRG, COM CATADIÓPTRICO NAS DUAS FACES (EXECUÇÃO, INCLUINDO FORNECIMENTO, COLOCAÇÃO E TRANSPORTE DE TODOS OS MATERIAS) </t>
  </si>
  <si>
    <t>LARISSA VITORIA DA SILVA</t>
  </si>
  <si>
    <t>CAU - A 285413-9</t>
  </si>
  <si>
    <t>CMP001</t>
  </si>
  <si>
    <t>CORTE MECAN. C/SERRA EM CONCRETO/ASFALTO</t>
  </si>
  <si>
    <t>1.4</t>
  </si>
  <si>
    <t>ENGENHEIRO CIVIL DE OBRA JUNIOR COM ENCARGOS COMPLEMENTARES</t>
  </si>
  <si>
    <t>1.5</t>
  </si>
  <si>
    <t>TECNICO EM SEGURANÇA DO TRABALHO COM ENCARGOS COMPLEMENTARES</t>
  </si>
  <si>
    <t>HORA</t>
  </si>
  <si>
    <t>1.6</t>
  </si>
  <si>
    <t>TECNICO DE LABORATORIO E CAMPO DE CONSTRUÇÃO COM ENCARGOS COMPLEMENTARES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</si>
</sst>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  <numFmt numFmtId="165" formatCode="&quot;R$ &quot;#,##0.00"/>
    <numFmt numFmtId="166" formatCode="0.0000"/>
    <numFmt numFmtId="167" formatCode="0.00_ ;\-0.00\ "/>
    <numFmt numFmtId="168" formatCode="_(* #,##0.00_);_(* \(#,##0.00\);_(* &quot;-&quot;??_);_(@_)"/>
  </numFmts>
  <fonts count="4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name val="Arial"/>
      <family val="2"/>
    </font>
    <font>
      <b/>
      <sz val="15"/>
      <name val="Arial"/>
      <family val="2"/>
    </font>
    <font>
      <sz val="15"/>
      <name val="Arial"/>
      <family val="2"/>
    </font>
    <font>
      <b/>
      <sz val="18"/>
      <name val="Arial"/>
      <family val="2"/>
    </font>
    <font>
      <b/>
      <sz val="17"/>
      <name val="Arial"/>
      <family val="2"/>
    </font>
    <font>
      <sz val="17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name val="Arial"/>
      <family val="2"/>
    </font>
    <font>
      <b/>
      <sz val="17"/>
      <color theme="1"/>
      <name val="Arial"/>
      <family val="2"/>
    </font>
    <font>
      <sz val="11"/>
      <color indexed="8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1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4" borderId="0" applyNumberFormat="0" applyBorder="0" applyAlignment="0" applyProtection="0"/>
    <xf numFmtId="0" fontId="7" fillId="16" borderId="1" applyNumberFormat="0" applyAlignment="0" applyProtection="0"/>
    <xf numFmtId="0" fontId="8" fillId="17" borderId="2" applyNumberFormat="0" applyAlignment="0" applyProtection="0"/>
    <xf numFmtId="0" fontId="9" fillId="0" borderId="3" applyNumberFormat="0" applyFill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21" borderId="0" applyNumberFormat="0" applyBorder="0" applyAlignment="0" applyProtection="0"/>
    <xf numFmtId="0" fontId="10" fillId="7" borderId="1" applyNumberFormat="0" applyAlignment="0" applyProtection="0"/>
    <xf numFmtId="0" fontId="11" fillId="3" borderId="0" applyNumberFormat="0" applyBorder="0" applyAlignment="0" applyProtection="0"/>
    <xf numFmtId="0" fontId="12" fillId="22" borderId="0" applyNumberFormat="0" applyBorder="0" applyAlignment="0" applyProtection="0"/>
    <xf numFmtId="0" fontId="3" fillId="23" borderId="4" applyNumberFormat="0" applyFont="0" applyAlignment="0" applyProtection="0"/>
    <xf numFmtId="9" fontId="3" fillId="0" borderId="0" applyFont="0" applyFill="0" applyBorder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43" fontId="2" fillId="0" borderId="0" applyFont="0" applyFill="0" applyBorder="0" applyAlignment="0" applyProtection="0"/>
    <xf numFmtId="43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0" fontId="1" fillId="0" borderId="0"/>
    <xf numFmtId="167" fontId="3" fillId="0" borderId="0" applyFont="0" applyFill="0" applyBorder="0" applyAlignment="0" applyProtection="0"/>
    <xf numFmtId="0" fontId="3" fillId="0" borderId="0"/>
    <xf numFmtId="168" fontId="4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77">
    <xf numFmtId="0" fontId="0" fillId="0" borderId="0" xfId="0"/>
    <xf numFmtId="0" fontId="26" fillId="0" borderId="0" xfId="0" applyFont="1"/>
    <xf numFmtId="0" fontId="28" fillId="0" borderId="0" xfId="0" applyFont="1"/>
    <xf numFmtId="0" fontId="3" fillId="0" borderId="10" xfId="0" applyFont="1" applyBorder="1" applyAlignment="1">
      <alignment horizontal="center" vertical="center"/>
    </xf>
    <xf numFmtId="0" fontId="3" fillId="0" borderId="0" xfId="0" applyFont="1"/>
    <xf numFmtId="43" fontId="26" fillId="0" borderId="0" xfId="0" applyNumberFormat="1" applyFont="1"/>
    <xf numFmtId="0" fontId="21" fillId="25" borderId="10" xfId="0" applyFont="1" applyFill="1" applyBorder="1" applyAlignment="1">
      <alignment horizontal="center" vertical="center" wrapText="1"/>
    </xf>
    <xf numFmtId="0" fontId="30" fillId="25" borderId="15" xfId="0" applyFont="1" applyFill="1" applyBorder="1" applyAlignment="1">
      <alignment horizontal="right" vertical="center"/>
    </xf>
    <xf numFmtId="0" fontId="30" fillId="25" borderId="14" xfId="0" applyFont="1" applyFill="1" applyBorder="1" applyAlignment="1">
      <alignment vertical="center"/>
    </xf>
    <xf numFmtId="0" fontId="26" fillId="0" borderId="0" xfId="46" applyFont="1"/>
    <xf numFmtId="0" fontId="34" fillId="0" borderId="0" xfId="0" applyFont="1" applyAlignment="1">
      <alignment vertical="center"/>
    </xf>
    <xf numFmtId="0" fontId="35" fillId="0" borderId="0" xfId="0" applyFont="1"/>
    <xf numFmtId="164" fontId="34" fillId="0" borderId="0" xfId="33" applyNumberFormat="1" applyFont="1" applyFill="1" applyBorder="1" applyAlignment="1">
      <alignment vertical="center"/>
    </xf>
    <xf numFmtId="4" fontId="35" fillId="0" borderId="0" xfId="0" applyNumberFormat="1" applyFont="1"/>
    <xf numFmtId="0" fontId="36" fillId="25" borderId="10" xfId="0" applyFont="1" applyFill="1" applyBorder="1" applyAlignment="1">
      <alignment horizontal="center" wrapText="1"/>
    </xf>
    <xf numFmtId="0" fontId="38" fillId="0" borderId="10" xfId="0" applyFont="1" applyBorder="1" applyAlignment="1">
      <alignment horizontal="center" vertical="top" wrapText="1"/>
    </xf>
    <xf numFmtId="10" fontId="38" fillId="0" borderId="10" xfId="0" applyNumberFormat="1" applyFont="1" applyBorder="1" applyAlignment="1">
      <alignment horizontal="center" vertical="top" wrapText="1"/>
    </xf>
    <xf numFmtId="4" fontId="38" fillId="0" borderId="10" xfId="0" applyNumberFormat="1" applyFont="1" applyBorder="1" applyAlignment="1">
      <alignment horizontal="center" vertical="top" wrapText="1"/>
    </xf>
    <xf numFmtId="0" fontId="38" fillId="25" borderId="10" xfId="0" applyFont="1" applyFill="1" applyBorder="1" applyAlignment="1">
      <alignment horizontal="center" vertical="top" wrapText="1"/>
    </xf>
    <xf numFmtId="10" fontId="38" fillId="25" borderId="10" xfId="0" applyNumberFormat="1" applyFont="1" applyFill="1" applyBorder="1" applyAlignment="1">
      <alignment horizontal="center" vertical="top" wrapText="1"/>
    </xf>
    <xf numFmtId="4" fontId="38" fillId="25" borderId="10" xfId="0" applyNumberFormat="1" applyFont="1" applyFill="1" applyBorder="1" applyAlignment="1">
      <alignment horizontal="center" vertical="top" wrapText="1"/>
    </xf>
    <xf numFmtId="0" fontId="37" fillId="25" borderId="10" xfId="0" applyFont="1" applyFill="1" applyBorder="1" applyAlignment="1">
      <alignment horizontal="center" vertical="top" wrapText="1"/>
    </xf>
    <xf numFmtId="0" fontId="37" fillId="25" borderId="11" xfId="0" applyFont="1" applyFill="1" applyBorder="1" applyAlignment="1">
      <alignment horizontal="center" vertical="top" wrapText="1"/>
    </xf>
    <xf numFmtId="4" fontId="37" fillId="25" borderId="11" xfId="0" applyNumberFormat="1" applyFont="1" applyFill="1" applyBorder="1" applyAlignment="1">
      <alignment horizontal="center" vertical="top" wrapText="1"/>
    </xf>
    <xf numFmtId="0" fontId="1" fillId="0" borderId="0" xfId="46"/>
    <xf numFmtId="14" fontId="21" fillId="0" borderId="10" xfId="0" applyNumberFormat="1" applyFont="1" applyBorder="1" applyAlignment="1">
      <alignment vertical="center"/>
    </xf>
    <xf numFmtId="0" fontId="21" fillId="0" borderId="10" xfId="0" applyFont="1" applyBorder="1" applyAlignment="1">
      <alignment vertical="center"/>
    </xf>
    <xf numFmtId="0" fontId="37" fillId="0" borderId="10" xfId="0" applyFont="1" applyBorder="1" applyAlignment="1">
      <alignment vertical="center"/>
    </xf>
    <xf numFmtId="0" fontId="21" fillId="25" borderId="10" xfId="0" applyFont="1" applyFill="1" applyBorder="1" applyAlignment="1">
      <alignment horizontal="center" vertical="center"/>
    </xf>
    <xf numFmtId="0" fontId="3" fillId="0" borderId="0" xfId="47" applyNumberFormat="1" applyFont="1" applyBorder="1" applyAlignment="1">
      <alignment horizontal="center" vertical="center" wrapText="1"/>
    </xf>
    <xf numFmtId="0" fontId="41" fillId="0" borderId="0" xfId="0" applyFont="1"/>
    <xf numFmtId="0" fontId="3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9" fillId="0" borderId="0" xfId="46" applyFont="1" applyAlignment="1">
      <alignment vertical="center"/>
    </xf>
    <xf numFmtId="0" fontId="31" fillId="0" borderId="10" xfId="0" applyFont="1" applyBorder="1" applyAlignment="1">
      <alignment horizontal="center" vertical="center"/>
    </xf>
    <xf numFmtId="0" fontId="31" fillId="0" borderId="10" xfId="0" applyFont="1" applyBorder="1" applyAlignment="1">
      <alignment horizontal="left" vertical="center" wrapText="1"/>
    </xf>
    <xf numFmtId="0" fontId="31" fillId="25" borderId="10" xfId="0" applyFont="1" applyFill="1" applyBorder="1"/>
    <xf numFmtId="0" fontId="41" fillId="25" borderId="10" xfId="0" applyFont="1" applyFill="1" applyBorder="1"/>
    <xf numFmtId="0" fontId="32" fillId="25" borderId="10" xfId="0" applyFont="1" applyFill="1" applyBorder="1"/>
    <xf numFmtId="0" fontId="40" fillId="25" borderId="10" xfId="0" applyFont="1" applyFill="1" applyBorder="1"/>
    <xf numFmtId="0" fontId="3" fillId="0" borderId="0" xfId="47" applyNumberFormat="1" applyFont="1" applyBorder="1" applyAlignment="1">
      <alignment horizontal="left" vertical="center" wrapText="1"/>
    </xf>
    <xf numFmtId="0" fontId="3" fillId="0" borderId="20" xfId="48" applyBorder="1" applyAlignment="1">
      <alignment horizontal="center" vertical="center"/>
    </xf>
    <xf numFmtId="0" fontId="3" fillId="0" borderId="10" xfId="48" applyBorder="1" applyAlignment="1">
      <alignment horizontal="center" vertical="center"/>
    </xf>
    <xf numFmtId="0" fontId="3" fillId="0" borderId="10" xfId="48" applyBorder="1" applyAlignment="1">
      <alignment horizontal="left" vertical="center" wrapText="1"/>
    </xf>
    <xf numFmtId="168" fontId="3" fillId="0" borderId="10" xfId="49" applyFont="1" applyFill="1" applyBorder="1" applyAlignment="1">
      <alignment horizontal="right" vertical="center"/>
    </xf>
    <xf numFmtId="44" fontId="3" fillId="0" borderId="21" xfId="45" applyFont="1" applyFill="1" applyBorder="1" applyAlignment="1">
      <alignment vertical="center"/>
    </xf>
    <xf numFmtId="10" fontId="31" fillId="0" borderId="10" xfId="0" applyNumberFormat="1" applyFont="1" applyBorder="1" applyAlignment="1">
      <alignment horizontal="left" vertical="center" wrapText="1"/>
    </xf>
    <xf numFmtId="10" fontId="31" fillId="0" borderId="10" xfId="0" applyNumberFormat="1" applyFont="1" applyBorder="1" applyAlignment="1">
      <alignment vertical="center" wrapText="1"/>
    </xf>
    <xf numFmtId="2" fontId="3" fillId="0" borderId="0" xfId="47" applyNumberFormat="1" applyFont="1" applyBorder="1" applyAlignment="1">
      <alignment horizontal="center" vertical="center" wrapText="1"/>
    </xf>
    <xf numFmtId="14" fontId="21" fillId="0" borderId="21" xfId="0" applyNumberFormat="1" applyFont="1" applyBorder="1" applyAlignment="1">
      <alignment vertical="center"/>
    </xf>
    <xf numFmtId="0" fontId="21" fillId="25" borderId="20" xfId="0" applyFont="1" applyFill="1" applyBorder="1" applyAlignment="1">
      <alignment horizontal="center" vertical="center"/>
    </xf>
    <xf numFmtId="0" fontId="21" fillId="25" borderId="21" xfId="0" applyFont="1" applyFill="1" applyBorder="1" applyAlignment="1">
      <alignment horizontal="center" vertical="center" wrapText="1"/>
    </xf>
    <xf numFmtId="0" fontId="30" fillId="25" borderId="20" xfId="0" applyFont="1" applyFill="1" applyBorder="1" applyAlignment="1">
      <alignment horizontal="center" vertical="center"/>
    </xf>
    <xf numFmtId="44" fontId="23" fillId="25" borderId="21" xfId="45" applyFont="1" applyFill="1" applyBorder="1" applyAlignment="1">
      <alignment horizontal="right" wrapText="1"/>
    </xf>
    <xf numFmtId="0" fontId="30" fillId="25" borderId="27" xfId="0" applyFont="1" applyFill="1" applyBorder="1" applyAlignment="1">
      <alignment horizontal="right" vertical="center"/>
    </xf>
    <xf numFmtId="43" fontId="29" fillId="25" borderId="21" xfId="0" applyNumberFormat="1" applyFont="1" applyFill="1" applyBorder="1"/>
    <xf numFmtId="0" fontId="30" fillId="25" borderId="21" xfId="0" applyFont="1" applyFill="1" applyBorder="1" applyAlignment="1">
      <alignment vertical="center"/>
    </xf>
    <xf numFmtId="43" fontId="31" fillId="25" borderId="21" xfId="44" applyFont="1" applyFill="1" applyBorder="1" applyAlignment="1">
      <alignment vertical="center"/>
    </xf>
    <xf numFmtId="43" fontId="27" fillId="25" borderId="21" xfId="44" applyFont="1" applyFill="1" applyBorder="1" applyAlignment="1">
      <alignment horizontal="center" vertical="center"/>
    </xf>
    <xf numFmtId="0" fontId="3" fillId="0" borderId="28" xfId="47" applyNumberFormat="1" applyFont="1" applyBorder="1" applyAlignment="1">
      <alignment horizontal="center" vertical="center" wrapText="1"/>
    </xf>
    <xf numFmtId="0" fontId="3" fillId="0" borderId="29" xfId="47" applyNumberFormat="1" applyFont="1" applyBorder="1" applyAlignment="1">
      <alignment horizontal="center" vertical="center" wrapText="1"/>
    </xf>
    <xf numFmtId="0" fontId="3" fillId="0" borderId="28" xfId="0" applyFont="1" applyBorder="1"/>
    <xf numFmtId="0" fontId="3" fillId="0" borderId="29" xfId="0" applyFont="1" applyBorder="1" applyAlignment="1">
      <alignment vertical="center"/>
    </xf>
    <xf numFmtId="0" fontId="3" fillId="0" borderId="30" xfId="0" applyFont="1" applyBorder="1"/>
    <xf numFmtId="0" fontId="40" fillId="25" borderId="20" xfId="0" applyFont="1" applyFill="1" applyBorder="1" applyAlignment="1">
      <alignment horizontal="center" vertical="center"/>
    </xf>
    <xf numFmtId="0" fontId="3" fillId="0" borderId="29" xfId="0" applyFont="1" applyBorder="1"/>
    <xf numFmtId="10" fontId="31" fillId="25" borderId="20" xfId="0" applyNumberFormat="1" applyFont="1" applyFill="1" applyBorder="1" applyAlignment="1">
      <alignment horizontal="center" vertical="center"/>
    </xf>
    <xf numFmtId="43" fontId="31" fillId="25" borderId="21" xfId="0" applyNumberFormat="1" applyFont="1" applyFill="1" applyBorder="1" applyAlignment="1">
      <alignment horizontal="center" vertical="center" wrapText="1"/>
    </xf>
    <xf numFmtId="10" fontId="31" fillId="0" borderId="28" xfId="0" applyNumberFormat="1" applyFont="1" applyBorder="1" applyAlignment="1">
      <alignment horizontal="center" vertical="center"/>
    </xf>
    <xf numFmtId="0" fontId="32" fillId="0" borderId="0" xfId="0" applyFont="1"/>
    <xf numFmtId="10" fontId="31" fillId="0" borderId="0" xfId="0" applyNumberFormat="1" applyFont="1" applyAlignment="1">
      <alignment horizontal="left" vertical="center" wrapText="1"/>
    </xf>
    <xf numFmtId="43" fontId="31" fillId="0" borderId="29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1" fillId="0" borderId="0" xfId="0" applyFont="1"/>
    <xf numFmtId="0" fontId="3" fillId="0" borderId="0" xfId="0" applyFont="1" applyAlignment="1">
      <alignment horizontal="right"/>
    </xf>
    <xf numFmtId="2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6" fontId="3" fillId="0" borderId="0" xfId="0" applyNumberFormat="1" applyFont="1"/>
    <xf numFmtId="166" fontId="3" fillId="0" borderId="0" xfId="0" applyNumberFormat="1" applyFont="1" applyAlignment="1">
      <alignment horizontal="center"/>
    </xf>
    <xf numFmtId="2" fontId="21" fillId="25" borderId="29" xfId="0" applyNumberFormat="1" applyFont="1" applyFill="1" applyBorder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2" fontId="3" fillId="0" borderId="0" xfId="0" applyNumberFormat="1" applyFont="1" applyAlignment="1">
      <alignment horizontal="left" vertical="center"/>
    </xf>
    <xf numFmtId="0" fontId="1" fillId="0" borderId="28" xfId="46" applyBorder="1" applyAlignment="1">
      <alignment horizontal="center" vertical="center"/>
    </xf>
    <xf numFmtId="0" fontId="39" fillId="0" borderId="0" xfId="46" applyFont="1" applyAlignment="1">
      <alignment horizontal="center"/>
    </xf>
    <xf numFmtId="0" fontId="1" fillId="0" borderId="29" xfId="46" applyBorder="1"/>
    <xf numFmtId="2" fontId="3" fillId="0" borderId="29" xfId="0" applyNumberFormat="1" applyFont="1" applyBorder="1" applyAlignment="1">
      <alignment horizontal="center"/>
    </xf>
    <xf numFmtId="0" fontId="29" fillId="0" borderId="28" xfId="0" applyFont="1" applyBorder="1" applyAlignment="1">
      <alignment horizontal="center" vertical="center"/>
    </xf>
    <xf numFmtId="0" fontId="29" fillId="0" borderId="0" xfId="0" applyFont="1" applyAlignment="1">
      <alignment horizontal="left"/>
    </xf>
    <xf numFmtId="0" fontId="29" fillId="0" borderId="29" xfId="0" applyFont="1" applyBorder="1" applyAlignment="1">
      <alignment horizontal="left"/>
    </xf>
    <xf numFmtId="2" fontId="3" fillId="0" borderId="0" xfId="0" applyNumberFormat="1" applyFont="1" applyAlignment="1">
      <alignment horizontal="left"/>
    </xf>
    <xf numFmtId="2" fontId="21" fillId="0" borderId="29" xfId="0" applyNumberFormat="1" applyFont="1" applyBorder="1" applyAlignment="1">
      <alignment horizontal="center"/>
    </xf>
    <xf numFmtId="2" fontId="32" fillId="0" borderId="0" xfId="0" applyNumberFormat="1" applyFont="1" applyAlignment="1">
      <alignment horizontal="center"/>
    </xf>
    <xf numFmtId="2" fontId="3" fillId="0" borderId="0" xfId="0" applyNumberFormat="1" applyFont="1"/>
    <xf numFmtId="2" fontId="3" fillId="25" borderId="29" xfId="0" applyNumberFormat="1" applyFont="1" applyFill="1" applyBorder="1" applyAlignment="1">
      <alignment horizontal="center"/>
    </xf>
    <xf numFmtId="10" fontId="31" fillId="0" borderId="29" xfId="0" applyNumberFormat="1" applyFont="1" applyBorder="1" applyAlignment="1">
      <alignment horizontal="center" vertical="center"/>
    </xf>
    <xf numFmtId="0" fontId="3" fillId="25" borderId="29" xfId="0" applyFont="1" applyFill="1" applyBorder="1" applyAlignment="1">
      <alignment horizontal="center" vertical="center"/>
    </xf>
    <xf numFmtId="2" fontId="31" fillId="0" borderId="0" xfId="0" applyNumberFormat="1" applyFont="1" applyAlignment="1">
      <alignment horizontal="center"/>
    </xf>
    <xf numFmtId="2" fontId="31" fillId="0" borderId="0" xfId="46" applyNumberFormat="1" applyFont="1" applyAlignment="1">
      <alignment horizontal="center" vertical="center"/>
    </xf>
    <xf numFmtId="14" fontId="37" fillId="0" borderId="21" xfId="0" applyNumberFormat="1" applyFont="1" applyBorder="1" applyAlignment="1">
      <alignment horizontal="left" vertical="center"/>
    </xf>
    <xf numFmtId="0" fontId="36" fillId="25" borderId="20" xfId="0" applyFont="1" applyFill="1" applyBorder="1" applyAlignment="1">
      <alignment horizontal="center" wrapText="1"/>
    </xf>
    <xf numFmtId="0" fontId="36" fillId="25" borderId="21" xfId="0" applyFont="1" applyFill="1" applyBorder="1" applyAlignment="1">
      <alignment horizontal="center" wrapText="1"/>
    </xf>
    <xf numFmtId="10" fontId="37" fillId="25" borderId="21" xfId="0" applyNumberFormat="1" applyFont="1" applyFill="1" applyBorder="1" applyAlignment="1">
      <alignment horizontal="center" vertical="top" wrapText="1"/>
    </xf>
    <xf numFmtId="165" fontId="37" fillId="25" borderId="21" xfId="0" applyNumberFormat="1" applyFont="1" applyFill="1" applyBorder="1" applyAlignment="1">
      <alignment horizontal="center" vertical="top" wrapText="1"/>
    </xf>
    <xf numFmtId="0" fontId="3" fillId="0" borderId="10" xfId="0" applyFont="1" applyBorder="1"/>
    <xf numFmtId="0" fontId="21" fillId="0" borderId="20" xfId="0" applyFont="1" applyBorder="1"/>
    <xf numFmtId="0" fontId="31" fillId="0" borderId="0" xfId="0" applyFont="1" applyAlignment="1">
      <alignment horizontal="left" vertical="center" wrapText="1"/>
    </xf>
    <xf numFmtId="44" fontId="3" fillId="0" borderId="10" xfId="45" applyFont="1" applyFill="1" applyBorder="1" applyAlignment="1">
      <alignment vertical="center"/>
    </xf>
    <xf numFmtId="10" fontId="31" fillId="0" borderId="0" xfId="0" applyNumberFormat="1" applyFont="1" applyAlignment="1">
      <alignment horizontal="center" vertical="center" wrapText="1"/>
    </xf>
    <xf numFmtId="2" fontId="21" fillId="25" borderId="29" xfId="47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27" fillId="0" borderId="0" xfId="0" applyFont="1" applyAlignment="1">
      <alignment horizontal="left"/>
    </xf>
    <xf numFmtId="0" fontId="40" fillId="25" borderId="10" xfId="0" applyFont="1" applyFill="1" applyBorder="1" applyAlignment="1">
      <alignment horizontal="center" vertical="center"/>
    </xf>
    <xf numFmtId="10" fontId="31" fillId="25" borderId="10" xfId="0" applyNumberFormat="1" applyFont="1" applyFill="1" applyBorder="1" applyAlignment="1">
      <alignment horizontal="center" vertical="center"/>
    </xf>
    <xf numFmtId="43" fontId="31" fillId="25" borderId="10" xfId="0" applyNumberFormat="1" applyFont="1" applyFill="1" applyBorder="1" applyAlignment="1">
      <alignment horizontal="center" vertical="center" wrapText="1"/>
    </xf>
    <xf numFmtId="0" fontId="42" fillId="0" borderId="0" xfId="46" applyFont="1" applyAlignment="1">
      <alignment vertical="center" wrapText="1"/>
    </xf>
    <xf numFmtId="0" fontId="37" fillId="0" borderId="0" xfId="0" applyFont="1" applyAlignment="1">
      <alignment vertical="center"/>
    </xf>
    <xf numFmtId="0" fontId="37" fillId="0" borderId="0" xfId="0" applyFont="1" applyAlignment="1">
      <alignment vertical="center" wrapText="1"/>
    </xf>
    <xf numFmtId="164" fontId="37" fillId="0" borderId="0" xfId="33" applyNumberFormat="1" applyFont="1" applyFill="1" applyBorder="1" applyAlignment="1">
      <alignment vertical="center"/>
    </xf>
    <xf numFmtId="0" fontId="38" fillId="0" borderId="0" xfId="0" applyFont="1"/>
    <xf numFmtId="0" fontId="36" fillId="0" borderId="0" xfId="0" applyFont="1" applyAlignment="1">
      <alignment horizontal="center" wrapText="1"/>
    </xf>
    <xf numFmtId="10" fontId="38" fillId="0" borderId="0" xfId="0" applyNumberFormat="1" applyFont="1" applyAlignment="1">
      <alignment horizontal="center" vertical="top" wrapText="1"/>
    </xf>
    <xf numFmtId="165" fontId="38" fillId="0" borderId="0" xfId="0" applyNumberFormat="1" applyFont="1" applyAlignment="1">
      <alignment horizontal="center" vertical="top" wrapText="1"/>
    </xf>
    <xf numFmtId="10" fontId="37" fillId="0" borderId="0" xfId="0" applyNumberFormat="1" applyFont="1" applyAlignment="1">
      <alignment horizontal="center" vertical="top" wrapText="1"/>
    </xf>
    <xf numFmtId="4" fontId="37" fillId="0" borderId="0" xfId="0" applyNumberFormat="1" applyFont="1" applyAlignment="1">
      <alignment horizontal="center" vertical="top" wrapText="1"/>
    </xf>
    <xf numFmtId="0" fontId="38" fillId="0" borderId="0" xfId="0" applyFont="1" applyAlignment="1">
      <alignment vertical="center"/>
    </xf>
    <xf numFmtId="2" fontId="3" fillId="0" borderId="29" xfId="0" applyNumberFormat="1" applyFont="1" applyBorder="1"/>
    <xf numFmtId="0" fontId="21" fillId="25" borderId="29" xfId="0" applyFont="1" applyFill="1" applyBorder="1" applyAlignment="1">
      <alignment horizontal="center" vertical="center"/>
    </xf>
    <xf numFmtId="10" fontId="37" fillId="0" borderId="21" xfId="0" applyNumberFormat="1" applyFont="1" applyBorder="1" applyAlignment="1">
      <alignment horizontal="center" vertical="top" wrapText="1"/>
    </xf>
    <xf numFmtId="165" fontId="37" fillId="0" borderId="21" xfId="0" applyNumberFormat="1" applyFont="1" applyBorder="1" applyAlignment="1">
      <alignment horizontal="center" vertical="top" wrapText="1"/>
    </xf>
    <xf numFmtId="0" fontId="38" fillId="26" borderId="10" xfId="0" applyFont="1" applyFill="1" applyBorder="1" applyAlignment="1">
      <alignment horizontal="center" vertical="top" wrapText="1"/>
    </xf>
    <xf numFmtId="10" fontId="38" fillId="26" borderId="10" xfId="0" applyNumberFormat="1" applyFont="1" applyFill="1" applyBorder="1" applyAlignment="1">
      <alignment horizontal="center" vertical="top" wrapText="1"/>
    </xf>
    <xf numFmtId="10" fontId="37" fillId="26" borderId="21" xfId="0" applyNumberFormat="1" applyFont="1" applyFill="1" applyBorder="1" applyAlignment="1">
      <alignment horizontal="center" vertical="top" wrapText="1"/>
    </xf>
    <xf numFmtId="4" fontId="38" fillId="26" borderId="10" xfId="0" applyNumberFormat="1" applyFont="1" applyFill="1" applyBorder="1" applyAlignment="1">
      <alignment horizontal="center" vertical="top" wrapText="1"/>
    </xf>
    <xf numFmtId="165" fontId="37" fillId="26" borderId="21" xfId="0" applyNumberFormat="1" applyFont="1" applyFill="1" applyBorder="1" applyAlignment="1">
      <alignment horizontal="center" vertical="top" wrapText="1"/>
    </xf>
    <xf numFmtId="165" fontId="37" fillId="25" borderId="10" xfId="0" applyNumberFormat="1" applyFont="1" applyFill="1" applyBorder="1" applyAlignment="1">
      <alignment horizontal="center" vertical="top" wrapText="1"/>
    </xf>
    <xf numFmtId="0" fontId="1" fillId="0" borderId="0" xfId="46" applyAlignment="1">
      <alignment horizontal="center" vertic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28" xfId="47" applyNumberFormat="1" applyFont="1" applyBorder="1" applyAlignment="1">
      <alignment horizontal="center" vertical="center" wrapText="1"/>
    </xf>
    <xf numFmtId="0" fontId="3" fillId="0" borderId="0" xfId="47" applyNumberFormat="1" applyFont="1" applyBorder="1" applyAlignment="1">
      <alignment horizontal="center" vertical="center" wrapText="1"/>
    </xf>
    <xf numFmtId="0" fontId="3" fillId="0" borderId="29" xfId="47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1" fillId="0" borderId="28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2" fontId="27" fillId="25" borderId="27" xfId="0" applyNumberFormat="1" applyFont="1" applyFill="1" applyBorder="1" applyAlignment="1">
      <alignment horizontal="center" vertical="center"/>
    </xf>
    <xf numFmtId="2" fontId="27" fillId="25" borderId="15" xfId="0" applyNumberFormat="1" applyFont="1" applyFill="1" applyBorder="1" applyAlignment="1">
      <alignment horizontal="center" vertical="center"/>
    </xf>
    <xf numFmtId="2" fontId="27" fillId="25" borderId="14" xfId="0" applyNumberFormat="1" applyFont="1" applyFill="1" applyBorder="1" applyAlignment="1">
      <alignment horizontal="center" vertical="center"/>
    </xf>
    <xf numFmtId="0" fontId="30" fillId="25" borderId="27" xfId="0" applyFont="1" applyFill="1" applyBorder="1" applyAlignment="1">
      <alignment horizontal="right" vertical="center"/>
    </xf>
    <xf numFmtId="0" fontId="30" fillId="25" borderId="15" xfId="0" applyFont="1" applyFill="1" applyBorder="1" applyAlignment="1">
      <alignment horizontal="right" vertical="center"/>
    </xf>
    <xf numFmtId="0" fontId="3" fillId="24" borderId="23" xfId="0" applyFont="1" applyFill="1" applyBorder="1" applyAlignment="1">
      <alignment horizontal="center"/>
    </xf>
    <xf numFmtId="0" fontId="3" fillId="24" borderId="24" xfId="0" applyFont="1" applyFill="1" applyBorder="1" applyAlignment="1">
      <alignment horizontal="center"/>
    </xf>
    <xf numFmtId="0" fontId="21" fillId="0" borderId="2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20" xfId="0" applyFont="1" applyBorder="1" applyAlignment="1">
      <alignment horizontal="left" vertical="top"/>
    </xf>
    <xf numFmtId="0" fontId="21" fillId="0" borderId="10" xfId="0" applyFont="1" applyBorder="1" applyAlignment="1">
      <alignment horizontal="left" vertical="top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21" fillId="0" borderId="20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 vertical="center" wrapText="1"/>
    </xf>
    <xf numFmtId="0" fontId="30" fillId="25" borderId="10" xfId="0" applyFont="1" applyFill="1" applyBorder="1" applyAlignment="1">
      <alignment horizontal="left" vertical="center"/>
    </xf>
    <xf numFmtId="0" fontId="30" fillId="25" borderId="19" xfId="0" applyFont="1" applyFill="1" applyBorder="1" applyAlignment="1">
      <alignment horizontal="left" vertical="center"/>
    </xf>
    <xf numFmtId="0" fontId="21" fillId="0" borderId="20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1" fillId="0" borderId="21" xfId="0" applyFont="1" applyBorder="1" applyAlignment="1">
      <alignment horizontal="center"/>
    </xf>
    <xf numFmtId="0" fontId="30" fillId="25" borderId="14" xfId="0" applyFont="1" applyFill="1" applyBorder="1" applyAlignment="1">
      <alignment horizontal="right" vertical="center"/>
    </xf>
    <xf numFmtId="0" fontId="30" fillId="25" borderId="15" xfId="0" applyFont="1" applyFill="1" applyBorder="1" applyAlignment="1">
      <alignment horizontal="left" vertical="center"/>
    </xf>
    <xf numFmtId="0" fontId="30" fillId="25" borderId="14" xfId="0" applyFont="1" applyFill="1" applyBorder="1" applyAlignment="1">
      <alignment horizontal="left" vertical="center"/>
    </xf>
    <xf numFmtId="164" fontId="21" fillId="0" borderId="10" xfId="33" applyNumberFormat="1" applyFont="1" applyFill="1" applyBorder="1" applyAlignment="1">
      <alignment horizontal="left" vertical="center"/>
    </xf>
    <xf numFmtId="14" fontId="21" fillId="0" borderId="10" xfId="0" applyNumberFormat="1" applyFont="1" applyBorder="1" applyAlignment="1">
      <alignment horizontal="left" vertical="center"/>
    </xf>
    <xf numFmtId="14" fontId="21" fillId="0" borderId="21" xfId="0" applyNumberFormat="1" applyFont="1" applyBorder="1" applyAlignment="1">
      <alignment horizontal="left" vertical="center"/>
    </xf>
    <xf numFmtId="10" fontId="31" fillId="25" borderId="10" xfId="0" applyNumberFormat="1" applyFont="1" applyFill="1" applyBorder="1" applyAlignment="1">
      <alignment horizontal="left" vertical="center" wrapText="1"/>
    </xf>
    <xf numFmtId="0" fontId="31" fillId="0" borderId="0" xfId="0" applyFont="1" applyAlignment="1">
      <alignment horizontal="left"/>
    </xf>
    <xf numFmtId="0" fontId="27" fillId="25" borderId="12" xfId="0" applyFont="1" applyFill="1" applyBorder="1" applyAlignment="1">
      <alignment horizontal="left"/>
    </xf>
    <xf numFmtId="0" fontId="27" fillId="25" borderId="15" xfId="0" applyFont="1" applyFill="1" applyBorder="1" applyAlignment="1">
      <alignment horizontal="left"/>
    </xf>
    <xf numFmtId="0" fontId="27" fillId="25" borderId="25" xfId="0" applyFont="1" applyFill="1" applyBorder="1" applyAlignment="1">
      <alignment horizontal="left"/>
    </xf>
    <xf numFmtId="0" fontId="3" fillId="0" borderId="26" xfId="47" applyNumberFormat="1" applyFont="1" applyBorder="1" applyAlignment="1">
      <alignment horizontal="center" vertical="center" wrapText="1"/>
    </xf>
    <xf numFmtId="0" fontId="3" fillId="0" borderId="13" xfId="47" applyNumberFormat="1" applyFont="1" applyBorder="1" applyAlignment="1">
      <alignment horizontal="center" vertical="center" wrapText="1"/>
    </xf>
    <xf numFmtId="0" fontId="3" fillId="0" borderId="35" xfId="47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0" fontId="31" fillId="25" borderId="12" xfId="0" applyNumberFormat="1" applyFont="1" applyFill="1" applyBorder="1" applyAlignment="1">
      <alignment horizontal="left" vertical="center" wrapText="1"/>
    </xf>
    <xf numFmtId="10" fontId="31" fillId="25" borderId="15" xfId="0" applyNumberFormat="1" applyFont="1" applyFill="1" applyBorder="1" applyAlignment="1">
      <alignment horizontal="left" vertical="center" wrapText="1"/>
    </xf>
    <xf numFmtId="10" fontId="31" fillId="25" borderId="14" xfId="0" applyNumberFormat="1" applyFont="1" applyFill="1" applyBorder="1" applyAlignment="1">
      <alignment horizontal="left" vertical="center" wrapText="1"/>
    </xf>
    <xf numFmtId="0" fontId="27" fillId="25" borderId="10" xfId="0" applyFont="1" applyFill="1" applyBorder="1" applyAlignment="1">
      <alignment horizontal="left"/>
    </xf>
    <xf numFmtId="0" fontId="21" fillId="0" borderId="12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5" fillId="0" borderId="27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164" fontId="25" fillId="0" borderId="10" xfId="33" applyNumberFormat="1" applyFont="1" applyFill="1" applyBorder="1" applyAlignment="1">
      <alignment horizontal="left" vertical="center"/>
    </xf>
    <xf numFmtId="164" fontId="25" fillId="0" borderId="21" xfId="33" applyNumberFormat="1" applyFont="1" applyFill="1" applyBorder="1" applyAlignment="1">
      <alignment horizontal="left" vertical="center"/>
    </xf>
    <xf numFmtId="0" fontId="21" fillId="0" borderId="33" xfId="0" applyFont="1" applyBorder="1" applyAlignment="1">
      <alignment horizontal="center"/>
    </xf>
    <xf numFmtId="0" fontId="21" fillId="0" borderId="16" xfId="0" applyFont="1" applyBorder="1" applyAlignment="1">
      <alignment horizontal="center"/>
    </xf>
    <xf numFmtId="0" fontId="21" fillId="0" borderId="34" xfId="0" applyFont="1" applyBorder="1" applyAlignment="1">
      <alignment horizontal="center"/>
    </xf>
    <xf numFmtId="0" fontId="25" fillId="0" borderId="27" xfId="0" applyFont="1" applyBorder="1" applyAlignment="1">
      <alignment horizontal="left"/>
    </xf>
    <xf numFmtId="0" fontId="25" fillId="0" borderId="15" xfId="0" applyFont="1" applyBorder="1" applyAlignment="1">
      <alignment horizontal="left"/>
    </xf>
    <xf numFmtId="0" fontId="25" fillId="0" borderId="14" xfId="0" applyFont="1" applyBorder="1" applyAlignment="1">
      <alignment horizontal="left"/>
    </xf>
    <xf numFmtId="0" fontId="29" fillId="0" borderId="23" xfId="46" applyFont="1" applyBorder="1" applyAlignment="1">
      <alignment horizontal="center" vertical="center" wrapText="1"/>
    </xf>
    <xf numFmtId="0" fontId="29" fillId="0" borderId="23" xfId="46" applyFont="1" applyBorder="1" applyAlignment="1">
      <alignment horizontal="center" vertical="center"/>
    </xf>
    <xf numFmtId="0" fontId="29" fillId="0" borderId="24" xfId="46" applyFont="1" applyBorder="1" applyAlignment="1">
      <alignment horizontal="center" vertical="center"/>
    </xf>
    <xf numFmtId="0" fontId="26" fillId="0" borderId="22" xfId="46" applyFont="1" applyBorder="1" applyAlignment="1">
      <alignment horizontal="center"/>
    </xf>
    <xf numFmtId="0" fontId="26" fillId="0" borderId="23" xfId="46" applyFont="1" applyBorder="1" applyAlignment="1">
      <alignment horizontal="center"/>
    </xf>
    <xf numFmtId="0" fontId="21" fillId="0" borderId="20" xfId="46" applyFont="1" applyBorder="1" applyAlignment="1">
      <alignment horizontal="center" vertical="center"/>
    </xf>
    <xf numFmtId="0" fontId="21" fillId="0" borderId="10" xfId="46" applyFont="1" applyBorder="1" applyAlignment="1">
      <alignment horizontal="center" vertical="center"/>
    </xf>
    <xf numFmtId="0" fontId="21" fillId="0" borderId="21" xfId="46" applyFont="1" applyBorder="1" applyAlignment="1">
      <alignment horizontal="center" vertical="center"/>
    </xf>
    <xf numFmtId="0" fontId="25" fillId="0" borderId="20" xfId="46" applyFont="1" applyBorder="1" applyAlignment="1">
      <alignment horizontal="left" vertical="center"/>
    </xf>
    <xf numFmtId="0" fontId="25" fillId="0" borderId="10" xfId="46" applyFont="1" applyBorder="1" applyAlignment="1">
      <alignment horizontal="left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40" fillId="25" borderId="12" xfId="0" applyFont="1" applyFill="1" applyBorder="1" applyAlignment="1">
      <alignment horizontal="center"/>
    </xf>
    <xf numFmtId="0" fontId="40" fillId="25" borderId="15" xfId="0" applyFont="1" applyFill="1" applyBorder="1" applyAlignment="1">
      <alignment horizontal="center"/>
    </xf>
    <xf numFmtId="0" fontId="40" fillId="25" borderId="25" xfId="0" applyFont="1" applyFill="1" applyBorder="1" applyAlignment="1">
      <alignment horizontal="center"/>
    </xf>
    <xf numFmtId="0" fontId="37" fillId="0" borderId="20" xfId="0" applyFont="1" applyBorder="1" applyAlignment="1">
      <alignment horizontal="center" vertical="center" wrapText="1"/>
    </xf>
    <xf numFmtId="0" fontId="37" fillId="0" borderId="10" xfId="0" applyFont="1" applyBorder="1" applyAlignment="1">
      <alignment horizontal="center" vertical="center" wrapText="1"/>
    </xf>
    <xf numFmtId="10" fontId="38" fillId="0" borderId="12" xfId="0" applyNumberFormat="1" applyFont="1" applyBorder="1" applyAlignment="1">
      <alignment horizontal="center" vertical="top" wrapText="1"/>
    </xf>
    <xf numFmtId="10" fontId="38" fillId="0" borderId="14" xfId="0" applyNumberFormat="1" applyFont="1" applyBorder="1" applyAlignment="1">
      <alignment horizontal="center" vertical="top" wrapText="1"/>
    </xf>
    <xf numFmtId="165" fontId="38" fillId="0" borderId="12" xfId="0" applyNumberFormat="1" applyFont="1" applyBorder="1" applyAlignment="1">
      <alignment horizontal="center" vertical="top" wrapText="1"/>
    </xf>
    <xf numFmtId="165" fontId="38" fillId="0" borderId="14" xfId="0" applyNumberFormat="1" applyFont="1" applyBorder="1" applyAlignment="1">
      <alignment horizontal="center" vertical="top" wrapText="1"/>
    </xf>
    <xf numFmtId="10" fontId="38" fillId="25" borderId="12" xfId="0" applyNumberFormat="1" applyFont="1" applyFill="1" applyBorder="1" applyAlignment="1">
      <alignment horizontal="center" vertical="top" wrapText="1"/>
    </xf>
    <xf numFmtId="10" fontId="38" fillId="25" borderId="14" xfId="0" applyNumberFormat="1" applyFont="1" applyFill="1" applyBorder="1" applyAlignment="1">
      <alignment horizontal="center" vertical="top" wrapText="1"/>
    </xf>
    <xf numFmtId="165" fontId="38" fillId="25" borderId="12" xfId="0" applyNumberFormat="1" applyFont="1" applyFill="1" applyBorder="1" applyAlignment="1">
      <alignment horizontal="center" vertical="top" wrapText="1"/>
    </xf>
    <xf numFmtId="165" fontId="38" fillId="25" borderId="14" xfId="0" applyNumberFormat="1" applyFont="1" applyFill="1" applyBorder="1" applyAlignment="1">
      <alignment horizontal="center" vertical="top" wrapText="1"/>
    </xf>
    <xf numFmtId="0" fontId="36" fillId="25" borderId="12" xfId="0" applyFont="1" applyFill="1" applyBorder="1" applyAlignment="1">
      <alignment horizontal="center" wrapText="1"/>
    </xf>
    <xf numFmtId="0" fontId="36" fillId="25" borderId="14" xfId="0" applyFont="1" applyFill="1" applyBorder="1" applyAlignment="1">
      <alignment horizontal="center" wrapText="1"/>
    </xf>
    <xf numFmtId="0" fontId="37" fillId="25" borderId="10" xfId="0" applyFont="1" applyFill="1" applyBorder="1" applyAlignment="1">
      <alignment horizontal="center" vertical="center" wrapText="1"/>
    </xf>
    <xf numFmtId="0" fontId="37" fillId="26" borderId="10" xfId="0" applyFont="1" applyFill="1" applyBorder="1" applyAlignment="1">
      <alignment horizontal="center" vertical="center" wrapText="1"/>
    </xf>
    <xf numFmtId="10" fontId="38" fillId="26" borderId="12" xfId="0" applyNumberFormat="1" applyFont="1" applyFill="1" applyBorder="1" applyAlignment="1">
      <alignment horizontal="center" vertical="top" wrapText="1"/>
    </xf>
    <xf numFmtId="10" fontId="38" fillId="26" borderId="14" xfId="0" applyNumberFormat="1" applyFont="1" applyFill="1" applyBorder="1" applyAlignment="1">
      <alignment horizontal="center" vertical="top" wrapText="1"/>
    </xf>
    <xf numFmtId="165" fontId="38" fillId="26" borderId="12" xfId="0" applyNumberFormat="1" applyFont="1" applyFill="1" applyBorder="1" applyAlignment="1">
      <alignment horizontal="center" vertical="top" wrapText="1"/>
    </xf>
    <xf numFmtId="165" fontId="38" fillId="26" borderId="14" xfId="0" applyNumberFormat="1" applyFont="1" applyFill="1" applyBorder="1" applyAlignment="1">
      <alignment horizontal="center" vertical="top" wrapText="1"/>
    </xf>
    <xf numFmtId="0" fontId="37" fillId="25" borderId="20" xfId="0" applyFont="1" applyFill="1" applyBorder="1" applyAlignment="1">
      <alignment horizontal="center" vertical="center" wrapText="1"/>
    </xf>
    <xf numFmtId="0" fontId="37" fillId="25" borderId="36" xfId="0" applyFont="1" applyFill="1" applyBorder="1" applyAlignment="1">
      <alignment horizontal="center" vertical="center" wrapText="1"/>
    </xf>
    <xf numFmtId="0" fontId="37" fillId="25" borderId="11" xfId="0" applyFont="1" applyFill="1" applyBorder="1" applyAlignment="1">
      <alignment horizontal="center" vertical="center" wrapText="1"/>
    </xf>
    <xf numFmtId="10" fontId="37" fillId="25" borderId="12" xfId="0" applyNumberFormat="1" applyFont="1" applyFill="1" applyBorder="1" applyAlignment="1">
      <alignment horizontal="center" vertical="top" wrapText="1"/>
    </xf>
    <xf numFmtId="10" fontId="37" fillId="25" borderId="14" xfId="0" applyNumberFormat="1" applyFont="1" applyFill="1" applyBorder="1" applyAlignment="1">
      <alignment horizontal="center" vertical="top" wrapText="1"/>
    </xf>
    <xf numFmtId="4" fontId="37" fillId="25" borderId="12" xfId="0" applyNumberFormat="1" applyFont="1" applyFill="1" applyBorder="1" applyAlignment="1">
      <alignment horizontal="center" vertical="top" wrapText="1"/>
    </xf>
    <xf numFmtId="4" fontId="37" fillId="25" borderId="14" xfId="0" applyNumberFormat="1" applyFont="1" applyFill="1" applyBorder="1" applyAlignment="1">
      <alignment horizontal="center" vertical="top" wrapText="1"/>
    </xf>
    <xf numFmtId="0" fontId="42" fillId="0" borderId="38" xfId="46" applyFont="1" applyBorder="1" applyAlignment="1">
      <alignment horizontal="center" vertical="center" wrapText="1"/>
    </xf>
    <xf numFmtId="0" fontId="42" fillId="0" borderId="39" xfId="46" applyFont="1" applyBorder="1" applyAlignment="1">
      <alignment horizontal="center" vertical="center" wrapText="1"/>
    </xf>
    <xf numFmtId="0" fontId="42" fillId="0" borderId="40" xfId="46" applyFont="1" applyBorder="1" applyAlignment="1">
      <alignment horizontal="center" vertical="center" wrapText="1"/>
    </xf>
    <xf numFmtId="0" fontId="37" fillId="0" borderId="27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37" fillId="0" borderId="25" xfId="0" applyFont="1" applyBorder="1" applyAlignment="1">
      <alignment horizontal="center" vertical="center"/>
    </xf>
    <xf numFmtId="0" fontId="38" fillId="0" borderId="27" xfId="0" applyFont="1" applyBorder="1" applyAlignment="1">
      <alignment horizontal="center"/>
    </xf>
    <xf numFmtId="0" fontId="38" fillId="0" borderId="15" xfId="0" applyFont="1" applyBorder="1" applyAlignment="1">
      <alignment horizontal="center"/>
    </xf>
    <xf numFmtId="0" fontId="38" fillId="0" borderId="25" xfId="0" applyFont="1" applyBorder="1" applyAlignment="1">
      <alignment horizontal="center"/>
    </xf>
    <xf numFmtId="164" fontId="37" fillId="0" borderId="12" xfId="33" applyNumberFormat="1" applyFont="1" applyFill="1" applyBorder="1" applyAlignment="1">
      <alignment horizontal="left" vertical="center"/>
    </xf>
    <xf numFmtId="164" fontId="37" fillId="0" borderId="15" xfId="33" applyNumberFormat="1" applyFont="1" applyFill="1" applyBorder="1" applyAlignment="1">
      <alignment horizontal="left" vertical="center"/>
    </xf>
    <xf numFmtId="164" fontId="37" fillId="0" borderId="25" xfId="33" applyNumberFormat="1" applyFont="1" applyFill="1" applyBorder="1" applyAlignment="1">
      <alignment horizontal="left" vertical="center"/>
    </xf>
    <xf numFmtId="0" fontId="37" fillId="0" borderId="27" xfId="0" applyFont="1" applyBorder="1" applyAlignment="1">
      <alignment horizontal="left" vertical="center" wrapText="1"/>
    </xf>
    <xf numFmtId="0" fontId="37" fillId="0" borderId="15" xfId="0" applyFont="1" applyBorder="1" applyAlignment="1">
      <alignment horizontal="left" vertical="center" wrapText="1"/>
    </xf>
    <xf numFmtId="0" fontId="37" fillId="0" borderId="14" xfId="0" applyFont="1" applyBorder="1" applyAlignment="1">
      <alignment horizontal="left" vertical="center" wrapText="1"/>
    </xf>
    <xf numFmtId="0" fontId="37" fillId="0" borderId="20" xfId="0" applyFont="1" applyBorder="1" applyAlignment="1">
      <alignment horizontal="left" vertical="center"/>
    </xf>
    <xf numFmtId="0" fontId="37" fillId="0" borderId="10" xfId="0" applyFont="1" applyBorder="1" applyAlignment="1">
      <alignment horizontal="left" vertical="center"/>
    </xf>
    <xf numFmtId="0" fontId="37" fillId="0" borderId="27" xfId="0" applyFont="1" applyBorder="1" applyAlignment="1">
      <alignment horizontal="left" vertical="center"/>
    </xf>
    <xf numFmtId="0" fontId="37" fillId="0" borderId="15" xfId="0" applyFont="1" applyBorder="1" applyAlignment="1">
      <alignment horizontal="left" vertical="center"/>
    </xf>
    <xf numFmtId="0" fontId="37" fillId="0" borderId="25" xfId="0" applyFont="1" applyBorder="1" applyAlignment="1">
      <alignment horizontal="left" vertical="center"/>
    </xf>
    <xf numFmtId="0" fontId="38" fillId="0" borderId="33" xfId="0" applyFont="1" applyBorder="1" applyAlignment="1">
      <alignment horizontal="center"/>
    </xf>
    <xf numFmtId="0" fontId="38" fillId="0" borderId="16" xfId="0" applyFont="1" applyBorder="1" applyAlignment="1">
      <alignment horizontal="center"/>
    </xf>
    <xf numFmtId="0" fontId="38" fillId="0" borderId="17" xfId="0" applyFont="1" applyBorder="1" applyAlignment="1">
      <alignment horizontal="center"/>
    </xf>
    <xf numFmtId="0" fontId="37" fillId="0" borderId="30" xfId="0" applyFont="1" applyBorder="1" applyAlignment="1">
      <alignment horizontal="center" vertical="center"/>
    </xf>
    <xf numFmtId="0" fontId="37" fillId="0" borderId="31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8" fillId="0" borderId="18" xfId="0" applyFont="1" applyBorder="1" applyAlignment="1">
      <alignment horizontal="center"/>
    </xf>
    <xf numFmtId="0" fontId="38" fillId="0" borderId="29" xfId="0" applyFont="1" applyBorder="1" applyAlignment="1">
      <alignment horizontal="center"/>
    </xf>
    <xf numFmtId="0" fontId="38" fillId="0" borderId="0" xfId="0" applyFont="1" applyAlignment="1">
      <alignment horizontal="center"/>
    </xf>
    <xf numFmtId="0" fontId="37" fillId="0" borderId="0" xfId="0" applyFont="1" applyAlignment="1">
      <alignment horizontal="center" vertical="center"/>
    </xf>
    <xf numFmtId="0" fontId="37" fillId="0" borderId="29" xfId="0" applyFont="1" applyBorder="1" applyAlignment="1">
      <alignment horizontal="center" vertical="center"/>
    </xf>
    <xf numFmtId="0" fontId="37" fillId="0" borderId="32" xfId="0" applyFont="1" applyBorder="1" applyAlignment="1">
      <alignment horizontal="center" vertical="center"/>
    </xf>
    <xf numFmtId="0" fontId="38" fillId="0" borderId="28" xfId="0" applyFont="1" applyBorder="1" applyAlignment="1">
      <alignment horizontal="center"/>
    </xf>
    <xf numFmtId="0" fontId="37" fillId="0" borderId="28" xfId="0" applyFont="1" applyBorder="1" applyAlignment="1">
      <alignment horizontal="center" vertical="center"/>
    </xf>
    <xf numFmtId="0" fontId="37" fillId="0" borderId="18" xfId="0" applyFont="1" applyBorder="1" applyAlignment="1">
      <alignment horizontal="center" vertical="center"/>
    </xf>
  </cellXfs>
  <cellStyles count="51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Moeda" xfId="45" builtinId="4"/>
    <cellStyle name="Neutro" xfId="31" builtinId="28" customBuiltin="1"/>
    <cellStyle name="Normal" xfId="0" builtinId="0"/>
    <cellStyle name="Normal 2" xfId="46" xr:uid="{00000000-0005-0000-0000-000021000000}"/>
    <cellStyle name="Normal 2 2 2" xfId="48" xr:uid="{3D4C0039-EB64-4FD4-A15B-C80B325D3E5C}"/>
    <cellStyle name="Nota" xfId="32" builtinId="10" customBuiltin="1"/>
    <cellStyle name="Porcentagem" xfId="33" builtinId="5"/>
    <cellStyle name="Porcentagem 2" xfId="50" xr:uid="{EB2D5CCB-02D0-46FD-8158-7A30BD5F7361}"/>
    <cellStyle name="Ruim" xfId="30" builtinId="27" customBuiltin="1"/>
    <cellStyle name="Saída" xfId="34" builtinId="21" customBuiltin="1"/>
    <cellStyle name="Separador de milhares 2 2 2" xfId="47" xr:uid="{00000000-0005-0000-0000-000025000000}"/>
    <cellStyle name="Texto de Aviso" xfId="35" builtinId="11" customBuiltin="1"/>
    <cellStyle name="Texto Explicativo" xfId="36" builtinId="53" customBuiltin="1"/>
    <cellStyle name="Título" xfId="37" builtinId="15" customBuiltin="1"/>
    <cellStyle name="Título 1" xfId="38" builtinId="16" customBuiltin="1"/>
    <cellStyle name="Título 2" xfId="39" builtinId="17" customBuiltin="1"/>
    <cellStyle name="Título 3" xfId="40" builtinId="18" customBuiltin="1"/>
    <cellStyle name="Título 4" xfId="41" builtinId="19" customBuiltin="1"/>
    <cellStyle name="Total" xfId="42" builtinId="25" customBuiltin="1"/>
    <cellStyle name="Vírgula" xfId="44" builtinId="3"/>
    <cellStyle name="Vírgula 2 4" xfId="49" xr:uid="{6C078ADF-14F3-49C4-BC57-5AD739C69E1B}"/>
    <cellStyle name="Vírgula 4" xfId="43" xr:uid="{00000000-0005-0000-0000-00002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257175</xdr:colOff>
      <xdr:row>0</xdr:row>
      <xdr:rowOff>19049</xdr:rowOff>
    </xdr:from>
    <xdr:to>
      <xdr:col>6</xdr:col>
      <xdr:colOff>750358</xdr:colOff>
      <xdr:row>0</xdr:row>
      <xdr:rowOff>1196340</xdr:rowOff>
    </xdr:to>
    <xdr:sp macro="" textlink="">
      <xdr:nvSpPr>
        <xdr:cNvPr id="5" name="Text Box 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2543175" y="19049"/>
          <a:ext cx="8250343" cy="11772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/>
          <a:endParaRPr lang="pt-BR" sz="1200" b="1">
            <a:effectLst/>
          </a:endParaRPr>
        </a:p>
        <a:p>
          <a:pPr algn="ctr"/>
          <a:r>
            <a:rPr lang="pt-BR" sz="1200" b="1">
              <a:effectLst/>
              <a:latin typeface="+mn-lt"/>
              <a:ea typeface="+mn-ea"/>
              <a:cs typeface="+mn-cs"/>
            </a:rPr>
            <a:t>PREFEITURA MUNICIPAL DE SENADOR AMARAL</a:t>
          </a:r>
        </a:p>
        <a:p>
          <a:pPr algn="ctr"/>
          <a:r>
            <a:rPr lang="pt-BR" sz="1200" b="1">
              <a:effectLst/>
              <a:latin typeface="+mn-lt"/>
              <a:ea typeface="+mn-ea"/>
              <a:cs typeface="+mn-cs"/>
            </a:rPr>
            <a:t>Estado de Minas Gerais</a:t>
          </a:r>
        </a:p>
        <a:p>
          <a:pPr algn="ctr"/>
          <a:r>
            <a:rPr lang="pt-BR" sz="1200" b="1">
              <a:effectLst/>
              <a:latin typeface="+mn-lt"/>
              <a:ea typeface="+mn-ea"/>
              <a:cs typeface="+mn-cs"/>
            </a:rPr>
            <a:t>CNPJ 41.778.556/0001-90</a:t>
          </a:r>
        </a:p>
        <a:p>
          <a:pPr algn="ctr"/>
          <a:r>
            <a:rPr lang="pt-BR" sz="1200" b="1">
              <a:effectLst/>
              <a:latin typeface="+mn-lt"/>
              <a:ea typeface="+mn-ea"/>
              <a:cs typeface="+mn-cs"/>
            </a:rPr>
            <a:t>Telefax: (35)3437-1137 </a:t>
          </a:r>
        </a:p>
        <a:p>
          <a:pPr algn="ctr"/>
          <a:r>
            <a:rPr lang="pt-BR" sz="1200" b="1">
              <a:effectLst/>
              <a:latin typeface="+mn-lt"/>
              <a:ea typeface="+mn-ea"/>
              <a:cs typeface="+mn-cs"/>
            </a:rPr>
            <a:t>E-mail: www.senadoramaral.mg.gov.br</a:t>
          </a:r>
        </a:p>
      </xdr:txBody>
    </xdr:sp>
    <xdr:clientData/>
  </xdr:twoCellAnchor>
  <xdr:twoCellAnchor editAs="oneCell">
    <xdr:from>
      <xdr:col>0</xdr:col>
      <xdr:colOff>276225</xdr:colOff>
      <xdr:row>0</xdr:row>
      <xdr:rowOff>66675</xdr:rowOff>
    </xdr:from>
    <xdr:to>
      <xdr:col>1</xdr:col>
      <xdr:colOff>716782</xdr:colOff>
      <xdr:row>0</xdr:row>
      <xdr:rowOff>1193987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66675"/>
          <a:ext cx="1145407" cy="112731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437029</xdr:colOff>
      <xdr:row>0</xdr:row>
      <xdr:rowOff>56030</xdr:rowOff>
    </xdr:from>
    <xdr:to>
      <xdr:col>2</xdr:col>
      <xdr:colOff>187752</xdr:colOff>
      <xdr:row>0</xdr:row>
      <xdr:rowOff>1183342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29" y="56030"/>
          <a:ext cx="1149217" cy="112731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668652</xdr:colOff>
      <xdr:row>0</xdr:row>
      <xdr:rowOff>46181</xdr:rowOff>
    </xdr:from>
    <xdr:to>
      <xdr:col>1</xdr:col>
      <xdr:colOff>1570286</xdr:colOff>
      <xdr:row>0</xdr:row>
      <xdr:rowOff>1589129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9B33CD0A-8C1B-4526-BCED-9FFA58DB2B5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652" y="46181"/>
          <a:ext cx="1675179" cy="154294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uario\Google%20Drive\DFT%20Projetos\PROJETOS\SERRANIA\PROJETOS\PRA&#199;A\PROJETO%20PRACA%20SETE%20ORELHAS\PLANILHA%20M+&#220;LTIPLA%202.3%20-%20RAND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cial"/>
      <sheetName val="Novo!"/>
      <sheetName val="Dados"/>
      <sheetName val="BDI"/>
      <sheetName val="Orçamento"/>
      <sheetName val="Memória"/>
      <sheetName val="Comp"/>
      <sheetName val="Cot"/>
      <sheetName val="CronoFF"/>
      <sheetName val="QCI"/>
      <sheetName val="Memorial Descritivo"/>
      <sheetName val="Licitação"/>
      <sheetName val="CronoFF-L"/>
      <sheetName val="QCI-L"/>
      <sheetName val="BM"/>
      <sheetName val="RRE"/>
      <sheetName val="OFÍCIO"/>
      <sheetName val="CC"/>
    </sheetNames>
    <sheetDataSet>
      <sheetData sheetId="0" refreshError="1"/>
      <sheetData sheetId="1" refreshError="1"/>
      <sheetData sheetId="2" refreshError="1">
        <row r="29">
          <cell r="G29">
            <v>43009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9"/>
  <sheetViews>
    <sheetView tabSelected="1" view="pageBreakPreview" topLeftCell="A28" zoomScaleNormal="70" zoomScaleSheetLayoutView="100" workbookViewId="0">
      <selection activeCell="C35" sqref="C35"/>
    </sheetView>
  </sheetViews>
  <sheetFormatPr defaultColWidth="9.140625" defaultRowHeight="12.75" x14ac:dyDescent="0.2"/>
  <cols>
    <col min="1" max="1" width="10.5703125" style="4" customWidth="1"/>
    <col min="2" max="2" width="17.140625" style="4" customWidth="1"/>
    <col min="3" max="3" width="71" style="4" customWidth="1"/>
    <col min="4" max="4" width="14.85546875" style="4" customWidth="1"/>
    <col min="5" max="5" width="17.42578125" style="4" customWidth="1"/>
    <col min="6" max="6" width="14.85546875" style="4" customWidth="1"/>
    <col min="7" max="7" width="17.5703125" style="4" bestFit="1" customWidth="1"/>
    <col min="8" max="8" width="9.140625" style="4"/>
    <col min="9" max="10" width="16" style="4" bestFit="1" customWidth="1"/>
    <col min="11" max="11" width="14.5703125" style="4" bestFit="1" customWidth="1"/>
    <col min="12" max="16384" width="9.140625" style="4"/>
  </cols>
  <sheetData>
    <row r="1" spans="1:7" ht="99" customHeight="1" x14ac:dyDescent="0.2">
      <c r="A1" s="159"/>
      <c r="B1" s="160"/>
      <c r="C1" s="152"/>
      <c r="D1" s="152"/>
      <c r="E1" s="152"/>
      <c r="F1" s="152"/>
      <c r="G1" s="153"/>
    </row>
    <row r="2" spans="1:7" ht="15.75" customHeight="1" x14ac:dyDescent="0.2">
      <c r="A2" s="154" t="s">
        <v>73</v>
      </c>
      <c r="B2" s="155"/>
      <c r="C2" s="155"/>
      <c r="D2" s="155"/>
      <c r="E2" s="155"/>
      <c r="F2" s="155"/>
      <c r="G2" s="156"/>
    </row>
    <row r="3" spans="1:7" ht="15" customHeight="1" x14ac:dyDescent="0.2">
      <c r="A3" s="157" t="s">
        <v>97</v>
      </c>
      <c r="B3" s="158"/>
      <c r="C3" s="158"/>
      <c r="D3" s="158"/>
      <c r="E3" s="158"/>
      <c r="F3" s="25" t="s">
        <v>31</v>
      </c>
      <c r="G3" s="49">
        <f ca="1">TODAY()</f>
        <v>46059</v>
      </c>
    </row>
    <row r="4" spans="1:7" ht="15" customHeight="1" x14ac:dyDescent="0.2">
      <c r="A4" s="157" t="s">
        <v>84</v>
      </c>
      <c r="B4" s="158"/>
      <c r="C4" s="158"/>
      <c r="D4" s="158"/>
      <c r="E4" s="158"/>
      <c r="F4" s="172" t="s">
        <v>100</v>
      </c>
      <c r="G4" s="173"/>
    </row>
    <row r="5" spans="1:7" ht="12.75" customHeight="1" x14ac:dyDescent="0.2">
      <c r="A5" s="161" t="s">
        <v>72</v>
      </c>
      <c r="B5" s="162"/>
      <c r="C5" s="162"/>
      <c r="D5" s="162"/>
      <c r="E5" s="155"/>
      <c r="F5" s="155"/>
      <c r="G5" s="156"/>
    </row>
    <row r="6" spans="1:7" x14ac:dyDescent="0.2">
      <c r="A6" s="105" t="s">
        <v>29</v>
      </c>
      <c r="B6" s="104"/>
      <c r="C6" s="171">
        <f>G49</f>
        <v>3006266.6599999997</v>
      </c>
      <c r="D6" s="171"/>
      <c r="E6" s="155"/>
      <c r="F6" s="155"/>
      <c r="G6" s="156"/>
    </row>
    <row r="7" spans="1:7" x14ac:dyDescent="0.2">
      <c r="A7" s="165"/>
      <c r="B7" s="166"/>
      <c r="C7" s="166"/>
      <c r="D7" s="166"/>
      <c r="E7" s="166"/>
      <c r="F7" s="166"/>
      <c r="G7" s="167"/>
    </row>
    <row r="8" spans="1:7" ht="38.25" x14ac:dyDescent="0.2">
      <c r="A8" s="50" t="s">
        <v>0</v>
      </c>
      <c r="B8" s="28" t="s">
        <v>2</v>
      </c>
      <c r="C8" s="28" t="s">
        <v>1</v>
      </c>
      <c r="D8" s="28" t="s">
        <v>3</v>
      </c>
      <c r="E8" s="28" t="s">
        <v>4</v>
      </c>
      <c r="F8" s="6" t="s">
        <v>9</v>
      </c>
      <c r="G8" s="51" t="s">
        <v>10</v>
      </c>
    </row>
    <row r="9" spans="1:7" ht="16.5" customHeight="1" x14ac:dyDescent="0.2">
      <c r="A9" s="52" t="s">
        <v>25</v>
      </c>
      <c r="B9" s="163" t="s">
        <v>15</v>
      </c>
      <c r="C9" s="163"/>
      <c r="D9" s="163"/>
      <c r="E9" s="163"/>
      <c r="F9" s="164"/>
      <c r="G9" s="53"/>
    </row>
    <row r="10" spans="1:7" s="2" customFormat="1" ht="19.899999999999999" customHeight="1" x14ac:dyDescent="0.2">
      <c r="A10" s="41" t="s">
        <v>18</v>
      </c>
      <c r="B10" s="42">
        <v>94296</v>
      </c>
      <c r="C10" s="43" t="s">
        <v>74</v>
      </c>
      <c r="D10" s="42" t="s">
        <v>42</v>
      </c>
      <c r="E10" s="44">
        <v>0.2</v>
      </c>
      <c r="F10" s="107">
        <v>8572.6299999999992</v>
      </c>
      <c r="G10" s="45">
        <f t="shared" ref="G10:G15" si="0">ROUND((E10*F10),2)</f>
        <v>1714.53</v>
      </c>
    </row>
    <row r="11" spans="1:7" s="2" customFormat="1" ht="30" customHeight="1" x14ac:dyDescent="0.2">
      <c r="A11" s="41" t="s">
        <v>37</v>
      </c>
      <c r="B11" s="42" t="s">
        <v>75</v>
      </c>
      <c r="C11" s="43" t="s">
        <v>80</v>
      </c>
      <c r="D11" s="42" t="s">
        <v>50</v>
      </c>
      <c r="E11" s="44">
        <v>50</v>
      </c>
      <c r="F11" s="107">
        <v>42.06</v>
      </c>
      <c r="G11" s="45">
        <f t="shared" si="0"/>
        <v>2103</v>
      </c>
    </row>
    <row r="12" spans="1:7" s="2" customFormat="1" ht="19.149999999999999" customHeight="1" x14ac:dyDescent="0.2">
      <c r="A12" s="41" t="s">
        <v>43</v>
      </c>
      <c r="B12" s="42">
        <v>101457</v>
      </c>
      <c r="C12" s="43" t="s">
        <v>76</v>
      </c>
      <c r="D12" s="42" t="s">
        <v>42</v>
      </c>
      <c r="E12" s="44">
        <v>0.2</v>
      </c>
      <c r="F12" s="107">
        <v>5604.69</v>
      </c>
      <c r="G12" s="45">
        <f t="shared" si="0"/>
        <v>1120.94</v>
      </c>
    </row>
    <row r="13" spans="1:7" s="2" customFormat="1" ht="19.149999999999999" customHeight="1" x14ac:dyDescent="0.2">
      <c r="A13" s="41" t="s">
        <v>128</v>
      </c>
      <c r="B13" s="42">
        <v>93565</v>
      </c>
      <c r="C13" s="43" t="s">
        <v>129</v>
      </c>
      <c r="D13" s="42" t="s">
        <v>42</v>
      </c>
      <c r="E13" s="44">
        <v>0.2</v>
      </c>
      <c r="F13" s="107">
        <v>21897.040000000001</v>
      </c>
      <c r="G13" s="45">
        <f t="shared" si="0"/>
        <v>4379.41</v>
      </c>
    </row>
    <row r="14" spans="1:7" s="2" customFormat="1" ht="33" customHeight="1" x14ac:dyDescent="0.2">
      <c r="A14" s="41" t="s">
        <v>130</v>
      </c>
      <c r="B14" s="42">
        <v>100309</v>
      </c>
      <c r="C14" s="43" t="s">
        <v>131</v>
      </c>
      <c r="D14" s="42" t="s">
        <v>132</v>
      </c>
      <c r="E14" s="44">
        <v>150</v>
      </c>
      <c r="F14" s="107">
        <v>47.78</v>
      </c>
      <c r="G14" s="45">
        <f t="shared" si="0"/>
        <v>7167</v>
      </c>
    </row>
    <row r="15" spans="1:7" s="2" customFormat="1" ht="27" customHeight="1" x14ac:dyDescent="0.2">
      <c r="A15" s="41" t="s">
        <v>133</v>
      </c>
      <c r="B15" s="42">
        <v>101456</v>
      </c>
      <c r="C15" s="43" t="s">
        <v>134</v>
      </c>
      <c r="D15" s="42" t="s">
        <v>42</v>
      </c>
      <c r="E15" s="44">
        <v>0.2</v>
      </c>
      <c r="F15" s="107">
        <v>8400.02</v>
      </c>
      <c r="G15" s="45">
        <f t="shared" si="0"/>
        <v>1680</v>
      </c>
    </row>
    <row r="16" spans="1:7" s="1" customFormat="1" ht="15.75" customHeight="1" x14ac:dyDescent="0.25">
      <c r="A16" s="150" t="s">
        <v>24</v>
      </c>
      <c r="B16" s="151"/>
      <c r="C16" s="151"/>
      <c r="D16" s="151"/>
      <c r="E16" s="151"/>
      <c r="F16" s="8" t="s">
        <v>21</v>
      </c>
      <c r="G16" s="55">
        <f>SUM((G10:G15))</f>
        <v>18164.879999999997</v>
      </c>
    </row>
    <row r="17" spans="1:7" s="1" customFormat="1" ht="14.25" x14ac:dyDescent="0.2">
      <c r="A17" s="52" t="s">
        <v>23</v>
      </c>
      <c r="B17" s="163" t="s">
        <v>83</v>
      </c>
      <c r="C17" s="163"/>
      <c r="D17" s="163"/>
      <c r="E17" s="163"/>
      <c r="F17" s="164"/>
      <c r="G17" s="56"/>
    </row>
    <row r="18" spans="1:7" s="1" customFormat="1" ht="14.25" x14ac:dyDescent="0.2">
      <c r="A18" s="41" t="s">
        <v>35</v>
      </c>
      <c r="B18" s="34" t="s">
        <v>126</v>
      </c>
      <c r="C18" s="46" t="s">
        <v>127</v>
      </c>
      <c r="D18" s="42" t="s">
        <v>16</v>
      </c>
      <c r="E18" s="44">
        <v>750</v>
      </c>
      <c r="F18" s="107">
        <v>2.23</v>
      </c>
      <c r="G18" s="45">
        <f t="shared" ref="G18" si="1">ROUND((E18*F18),2)</f>
        <v>1672.5</v>
      </c>
    </row>
    <row r="19" spans="1:7" s="1" customFormat="1" ht="31.5" customHeight="1" x14ac:dyDescent="0.2">
      <c r="A19" s="41" t="s">
        <v>77</v>
      </c>
      <c r="B19" s="34">
        <v>101810</v>
      </c>
      <c r="C19" s="46" t="s">
        <v>102</v>
      </c>
      <c r="D19" s="42" t="s">
        <v>51</v>
      </c>
      <c r="E19" s="44">
        <v>112.5</v>
      </c>
      <c r="F19" s="107">
        <v>1713.23</v>
      </c>
      <c r="G19" s="45">
        <f t="shared" ref="G19:G21" si="2">ROUND((E19*F19),2)</f>
        <v>192738.38</v>
      </c>
    </row>
    <row r="20" spans="1:7" s="1" customFormat="1" ht="25.5" x14ac:dyDescent="0.2">
      <c r="A20" s="41" t="s">
        <v>78</v>
      </c>
      <c r="B20" s="34">
        <v>95877</v>
      </c>
      <c r="C20" s="46" t="s">
        <v>62</v>
      </c>
      <c r="D20" s="42" t="s">
        <v>60</v>
      </c>
      <c r="E20" s="44">
        <v>3375</v>
      </c>
      <c r="F20" s="107">
        <v>2.09</v>
      </c>
      <c r="G20" s="45">
        <f t="shared" si="2"/>
        <v>7053.75</v>
      </c>
    </row>
    <row r="21" spans="1:7" s="1" customFormat="1" ht="38.25" x14ac:dyDescent="0.2">
      <c r="A21" s="41" t="s">
        <v>99</v>
      </c>
      <c r="B21" s="34">
        <v>95427</v>
      </c>
      <c r="C21" s="46" t="s">
        <v>86</v>
      </c>
      <c r="D21" s="42" t="s">
        <v>60</v>
      </c>
      <c r="E21" s="44">
        <v>4758.75</v>
      </c>
      <c r="F21" s="107">
        <v>0.88</v>
      </c>
      <c r="G21" s="45">
        <f t="shared" si="2"/>
        <v>4187.7</v>
      </c>
    </row>
    <row r="22" spans="1:7" s="1" customFormat="1" ht="15" x14ac:dyDescent="0.25">
      <c r="A22" s="150" t="s">
        <v>24</v>
      </c>
      <c r="B22" s="151"/>
      <c r="C22" s="151"/>
      <c r="D22" s="151"/>
      <c r="E22" s="168"/>
      <c r="F22" s="8" t="s">
        <v>21</v>
      </c>
      <c r="G22" s="55">
        <f>SUM((G18:G21))</f>
        <v>205652.33000000002</v>
      </c>
    </row>
    <row r="23" spans="1:7" s="1" customFormat="1" ht="14.25" x14ac:dyDescent="0.2">
      <c r="A23" s="52" t="s">
        <v>26</v>
      </c>
      <c r="B23" s="163" t="s">
        <v>103</v>
      </c>
      <c r="C23" s="163"/>
      <c r="D23" s="163"/>
      <c r="E23" s="163"/>
      <c r="F23" s="164"/>
      <c r="G23" s="56"/>
    </row>
    <row r="24" spans="1:7" s="1" customFormat="1" ht="25.5" x14ac:dyDescent="0.2">
      <c r="A24" s="41" t="s">
        <v>17</v>
      </c>
      <c r="B24" s="34" t="s">
        <v>48</v>
      </c>
      <c r="C24" s="46" t="s">
        <v>101</v>
      </c>
      <c r="D24" s="42" t="s">
        <v>52</v>
      </c>
      <c r="E24" s="44">
        <v>14036.7</v>
      </c>
      <c r="F24" s="107">
        <v>2.1</v>
      </c>
      <c r="G24" s="45">
        <f t="shared" ref="G24:G27" si="3">ROUND((E24*F24),2)</f>
        <v>29477.07</v>
      </c>
    </row>
    <row r="25" spans="1:7" s="1" customFormat="1" ht="31.5" customHeight="1" x14ac:dyDescent="0.2">
      <c r="A25" s="41" t="s">
        <v>28</v>
      </c>
      <c r="B25" s="34">
        <v>95996</v>
      </c>
      <c r="C25" s="46" t="s">
        <v>49</v>
      </c>
      <c r="D25" s="42" t="s">
        <v>51</v>
      </c>
      <c r="E25" s="44">
        <v>553.89</v>
      </c>
      <c r="F25" s="107">
        <v>2139.16</v>
      </c>
      <c r="G25" s="45">
        <f t="shared" si="3"/>
        <v>1184859.33</v>
      </c>
    </row>
    <row r="26" spans="1:7" s="1" customFormat="1" ht="25.5" x14ac:dyDescent="0.2">
      <c r="A26" s="41" t="s">
        <v>41</v>
      </c>
      <c r="B26" s="34">
        <v>95877</v>
      </c>
      <c r="C26" s="46" t="s">
        <v>62</v>
      </c>
      <c r="D26" s="42" t="s">
        <v>60</v>
      </c>
      <c r="E26" s="44">
        <v>16616.7</v>
      </c>
      <c r="F26" s="107">
        <v>2.09</v>
      </c>
      <c r="G26" s="45">
        <f t="shared" si="3"/>
        <v>34728.9</v>
      </c>
    </row>
    <row r="27" spans="1:7" s="1" customFormat="1" ht="38.25" x14ac:dyDescent="0.2">
      <c r="A27" s="41" t="s">
        <v>81</v>
      </c>
      <c r="B27" s="34">
        <v>95427</v>
      </c>
      <c r="C27" s="46" t="s">
        <v>86</v>
      </c>
      <c r="D27" s="42" t="s">
        <v>60</v>
      </c>
      <c r="E27" s="44">
        <v>23429.55</v>
      </c>
      <c r="F27" s="107">
        <v>0.88</v>
      </c>
      <c r="G27" s="45">
        <f t="shared" si="3"/>
        <v>20618</v>
      </c>
    </row>
    <row r="28" spans="1:7" s="1" customFormat="1" ht="15" x14ac:dyDescent="0.25">
      <c r="A28" s="150" t="s">
        <v>24</v>
      </c>
      <c r="B28" s="151"/>
      <c r="C28" s="151"/>
      <c r="D28" s="151"/>
      <c r="E28" s="168"/>
      <c r="F28" s="8" t="s">
        <v>21</v>
      </c>
      <c r="G28" s="55">
        <f>SUM((G24:G27))</f>
        <v>1269683.3</v>
      </c>
    </row>
    <row r="29" spans="1:7" s="1" customFormat="1" ht="15" customHeight="1" x14ac:dyDescent="0.2">
      <c r="A29" s="52" t="s">
        <v>27</v>
      </c>
      <c r="B29" s="169" t="s">
        <v>47</v>
      </c>
      <c r="C29" s="169"/>
      <c r="D29" s="169"/>
      <c r="E29" s="169"/>
      <c r="F29" s="170"/>
      <c r="G29" s="57" t="s">
        <v>36</v>
      </c>
    </row>
    <row r="30" spans="1:7" s="1" customFormat="1" ht="29.25" customHeight="1" x14ac:dyDescent="0.2">
      <c r="A30" s="41" t="s">
        <v>20</v>
      </c>
      <c r="B30" s="42">
        <v>100576</v>
      </c>
      <c r="C30" s="43" t="s">
        <v>44</v>
      </c>
      <c r="D30" s="42" t="s">
        <v>52</v>
      </c>
      <c r="E30" s="44">
        <v>10500</v>
      </c>
      <c r="F30" s="107">
        <v>2.84</v>
      </c>
      <c r="G30" s="45">
        <f t="shared" ref="G30:G35" si="4">ROUND((E30*F30),2)</f>
        <v>29820</v>
      </c>
    </row>
    <row r="31" spans="1:7" s="1" customFormat="1" ht="42" customHeight="1" x14ac:dyDescent="0.2">
      <c r="A31" s="41" t="s">
        <v>38</v>
      </c>
      <c r="B31" s="3">
        <v>96396</v>
      </c>
      <c r="C31" s="106" t="s">
        <v>46</v>
      </c>
      <c r="D31" s="42" t="s">
        <v>51</v>
      </c>
      <c r="E31" s="44">
        <v>1050</v>
      </c>
      <c r="F31" s="107">
        <v>155.76</v>
      </c>
      <c r="G31" s="45">
        <f t="shared" si="4"/>
        <v>163548</v>
      </c>
    </row>
    <row r="32" spans="1:7" s="1" customFormat="1" ht="31.5" customHeight="1" x14ac:dyDescent="0.2">
      <c r="A32" s="41" t="s">
        <v>39</v>
      </c>
      <c r="B32" s="34" t="s">
        <v>48</v>
      </c>
      <c r="C32" s="46" t="s">
        <v>101</v>
      </c>
      <c r="D32" s="42" t="s">
        <v>52</v>
      </c>
      <c r="E32" s="44">
        <v>10500</v>
      </c>
      <c r="F32" s="107">
        <v>2.1</v>
      </c>
      <c r="G32" s="45">
        <f t="shared" si="4"/>
        <v>22050</v>
      </c>
    </row>
    <row r="33" spans="1:7" s="1" customFormat="1" ht="27" customHeight="1" x14ac:dyDescent="0.2">
      <c r="A33" s="41" t="s">
        <v>45</v>
      </c>
      <c r="B33" s="34">
        <v>95995</v>
      </c>
      <c r="C33" s="46" t="s">
        <v>49</v>
      </c>
      <c r="D33" s="42" t="s">
        <v>51</v>
      </c>
      <c r="E33" s="44">
        <v>420</v>
      </c>
      <c r="F33" s="107">
        <v>2139.16</v>
      </c>
      <c r="G33" s="45">
        <f t="shared" si="4"/>
        <v>898447.2</v>
      </c>
    </row>
    <row r="34" spans="1:7" s="1" customFormat="1" ht="30" customHeight="1" x14ac:dyDescent="0.2">
      <c r="A34" s="41" t="s">
        <v>82</v>
      </c>
      <c r="B34" s="34">
        <v>95877</v>
      </c>
      <c r="C34" s="46" t="s">
        <v>62</v>
      </c>
      <c r="D34" s="42" t="s">
        <v>60</v>
      </c>
      <c r="E34" s="44">
        <v>33600</v>
      </c>
      <c r="F34" s="107">
        <v>2.09</v>
      </c>
      <c r="G34" s="45">
        <f t="shared" si="4"/>
        <v>70224</v>
      </c>
    </row>
    <row r="35" spans="1:7" s="1" customFormat="1" ht="42" customHeight="1" x14ac:dyDescent="0.2">
      <c r="A35" s="41" t="s">
        <v>114</v>
      </c>
      <c r="B35" s="34">
        <v>95427</v>
      </c>
      <c r="C35" s="46" t="s">
        <v>86</v>
      </c>
      <c r="D35" s="42" t="s">
        <v>60</v>
      </c>
      <c r="E35" s="44">
        <v>47376</v>
      </c>
      <c r="F35" s="107">
        <v>0.88</v>
      </c>
      <c r="G35" s="45">
        <f t="shared" si="4"/>
        <v>41690.879999999997</v>
      </c>
    </row>
    <row r="36" spans="1:7" s="1" customFormat="1" ht="13.5" customHeight="1" x14ac:dyDescent="0.25">
      <c r="A36" s="150" t="s">
        <v>24</v>
      </c>
      <c r="B36" s="151"/>
      <c r="C36" s="151"/>
      <c r="D36" s="151"/>
      <c r="E36" s="168"/>
      <c r="F36" s="8" t="s">
        <v>21</v>
      </c>
      <c r="G36" s="55">
        <f>SUM((G30:G35))</f>
        <v>1225780.0799999998</v>
      </c>
    </row>
    <row r="37" spans="1:7" s="2" customFormat="1" ht="13.15" customHeight="1" x14ac:dyDescent="0.2">
      <c r="A37" s="52" t="s">
        <v>33</v>
      </c>
      <c r="B37" s="169" t="s">
        <v>89</v>
      </c>
      <c r="C37" s="169"/>
      <c r="D37" s="169"/>
      <c r="E37" s="169"/>
      <c r="F37" s="170"/>
      <c r="G37" s="57" t="s">
        <v>36</v>
      </c>
    </row>
    <row r="38" spans="1:7" s="2" customFormat="1" ht="30.75" customHeight="1" x14ac:dyDescent="0.2">
      <c r="A38" s="41" t="s">
        <v>92</v>
      </c>
      <c r="B38" s="34" t="s">
        <v>48</v>
      </c>
      <c r="C38" s="46" t="s">
        <v>101</v>
      </c>
      <c r="D38" s="42" t="s">
        <v>52</v>
      </c>
      <c r="E38" s="44">
        <v>269.5</v>
      </c>
      <c r="F38" s="107">
        <v>2.1</v>
      </c>
      <c r="G38" s="45">
        <f t="shared" ref="G38:G41" si="5">ROUND((E38*F38),2)</f>
        <v>565.95000000000005</v>
      </c>
    </row>
    <row r="39" spans="1:7" s="2" customFormat="1" ht="26.45" customHeight="1" x14ac:dyDescent="0.2">
      <c r="A39" s="41" t="s">
        <v>93</v>
      </c>
      <c r="B39" s="34">
        <v>95995</v>
      </c>
      <c r="C39" s="46" t="s">
        <v>49</v>
      </c>
      <c r="D39" s="42" t="s">
        <v>51</v>
      </c>
      <c r="E39" s="44">
        <v>53.9</v>
      </c>
      <c r="F39" s="107">
        <v>2139.16</v>
      </c>
      <c r="G39" s="45">
        <f t="shared" si="5"/>
        <v>115300.72</v>
      </c>
    </row>
    <row r="40" spans="1:7" s="2" customFormat="1" ht="26.45" customHeight="1" x14ac:dyDescent="0.2">
      <c r="A40" s="41" t="s">
        <v>94</v>
      </c>
      <c r="B40" s="34">
        <v>95877</v>
      </c>
      <c r="C40" s="46" t="s">
        <v>62</v>
      </c>
      <c r="D40" s="42" t="s">
        <v>60</v>
      </c>
      <c r="E40" s="44">
        <v>1617</v>
      </c>
      <c r="F40" s="107">
        <v>2.09</v>
      </c>
      <c r="G40" s="45">
        <f t="shared" si="5"/>
        <v>3379.53</v>
      </c>
    </row>
    <row r="41" spans="1:7" s="2" customFormat="1" ht="39.75" customHeight="1" x14ac:dyDescent="0.2">
      <c r="A41" s="41" t="s">
        <v>117</v>
      </c>
      <c r="B41" s="34">
        <v>95427</v>
      </c>
      <c r="C41" s="46" t="s">
        <v>86</v>
      </c>
      <c r="D41" s="42" t="s">
        <v>60</v>
      </c>
      <c r="E41" s="44">
        <v>2279.9699999999998</v>
      </c>
      <c r="F41" s="107">
        <v>0.88</v>
      </c>
      <c r="G41" s="45">
        <f t="shared" si="5"/>
        <v>2006.37</v>
      </c>
    </row>
    <row r="42" spans="1:7" s="1" customFormat="1" ht="15" x14ac:dyDescent="0.25">
      <c r="A42" s="150" t="s">
        <v>24</v>
      </c>
      <c r="B42" s="151"/>
      <c r="C42" s="151"/>
      <c r="D42" s="151"/>
      <c r="E42" s="168"/>
      <c r="F42" s="8" t="s">
        <v>21</v>
      </c>
      <c r="G42" s="55">
        <f>SUM((G38:G41))</f>
        <v>121252.56999999999</v>
      </c>
    </row>
    <row r="43" spans="1:7" s="1" customFormat="1" ht="15" x14ac:dyDescent="0.25">
      <c r="A43" s="52">
        <v>6</v>
      </c>
      <c r="B43" s="169" t="s">
        <v>32</v>
      </c>
      <c r="C43" s="169"/>
      <c r="D43" s="169"/>
      <c r="E43" s="169"/>
      <c r="F43" s="170"/>
      <c r="G43" s="55"/>
    </row>
    <row r="44" spans="1:7" s="1" customFormat="1" ht="25.5" x14ac:dyDescent="0.2">
      <c r="A44" s="41" t="s">
        <v>118</v>
      </c>
      <c r="B44" s="34">
        <v>5213408</v>
      </c>
      <c r="C44" s="35" t="s">
        <v>69</v>
      </c>
      <c r="D44" s="42" t="s">
        <v>19</v>
      </c>
      <c r="E44" s="44">
        <v>3000</v>
      </c>
      <c r="F44" s="107">
        <v>53.06</v>
      </c>
      <c r="G44" s="45">
        <f>ROUND((E44*F44),2)</f>
        <v>159180</v>
      </c>
    </row>
    <row r="45" spans="1:7" s="1" customFormat="1" ht="38.25" x14ac:dyDescent="0.2">
      <c r="A45" s="41" t="s">
        <v>119</v>
      </c>
      <c r="B45" s="34" t="s">
        <v>121</v>
      </c>
      <c r="C45" s="47" t="s">
        <v>123</v>
      </c>
      <c r="D45" s="42" t="s">
        <v>50</v>
      </c>
      <c r="E45" s="44">
        <v>150</v>
      </c>
      <c r="F45" s="107">
        <v>21.26</v>
      </c>
      <c r="G45" s="45">
        <f>ROUND((E45*F45),2)</f>
        <v>3189</v>
      </c>
    </row>
    <row r="46" spans="1:7" s="1" customFormat="1" ht="38.25" x14ac:dyDescent="0.2">
      <c r="A46" s="41" t="s">
        <v>120</v>
      </c>
      <c r="B46" s="34" t="s">
        <v>121</v>
      </c>
      <c r="C46" s="47" t="s">
        <v>122</v>
      </c>
      <c r="D46" s="42" t="s">
        <v>50</v>
      </c>
      <c r="E46" s="44">
        <v>50</v>
      </c>
      <c r="F46" s="107">
        <v>67.290000000000006</v>
      </c>
      <c r="G46" s="45">
        <f>ROUND((E46*F46),2)</f>
        <v>3364.5</v>
      </c>
    </row>
    <row r="47" spans="1:7" s="1" customFormat="1" ht="15" x14ac:dyDescent="0.25">
      <c r="A47" s="150" t="s">
        <v>24</v>
      </c>
      <c r="B47" s="151"/>
      <c r="C47" s="151"/>
      <c r="D47" s="151"/>
      <c r="E47" s="168"/>
      <c r="F47" s="8" t="s">
        <v>21</v>
      </c>
      <c r="G47" s="55">
        <f>SUM((G44:G46))</f>
        <v>165733.5</v>
      </c>
    </row>
    <row r="48" spans="1:7" s="1" customFormat="1" ht="15" x14ac:dyDescent="0.25">
      <c r="A48" s="54"/>
      <c r="B48" s="7"/>
      <c r="C48" s="7"/>
      <c r="D48" s="7"/>
      <c r="E48" s="7"/>
      <c r="F48" s="8"/>
      <c r="G48" s="55"/>
    </row>
    <row r="49" spans="1:12" s="1" customFormat="1" ht="49.5" customHeight="1" x14ac:dyDescent="0.2">
      <c r="A49" s="147" t="s">
        <v>30</v>
      </c>
      <c r="B49" s="148"/>
      <c r="C49" s="148"/>
      <c r="D49" s="148"/>
      <c r="E49" s="148"/>
      <c r="F49" s="149"/>
      <c r="G49" s="58">
        <f>G16+G22+G28+G36+G42+G47</f>
        <v>3006266.6599999997</v>
      </c>
      <c r="I49" s="5"/>
      <c r="J49" s="5"/>
    </row>
    <row r="50" spans="1:12" s="1" customFormat="1" ht="14.25" x14ac:dyDescent="0.2">
      <c r="A50" s="139"/>
      <c r="B50" s="140"/>
      <c r="C50" s="140"/>
      <c r="D50" s="140"/>
      <c r="E50" s="140"/>
      <c r="F50" s="140"/>
      <c r="G50" s="141"/>
    </row>
    <row r="51" spans="1:12" s="1" customFormat="1" ht="14.25" x14ac:dyDescent="0.2">
      <c r="A51" s="59"/>
      <c r="B51" s="29"/>
      <c r="C51" s="29"/>
      <c r="D51" s="29"/>
      <c r="E51" s="29"/>
      <c r="F51" s="29"/>
      <c r="G51" s="60"/>
    </row>
    <row r="52" spans="1:12" s="1" customFormat="1" ht="14.25" x14ac:dyDescent="0.2">
      <c r="A52" s="59"/>
      <c r="B52" s="29"/>
      <c r="C52" s="29"/>
      <c r="D52" s="29"/>
      <c r="E52" s="29"/>
      <c r="F52" s="29"/>
      <c r="G52" s="60"/>
    </row>
    <row r="53" spans="1:12" s="1" customFormat="1" ht="14.25" x14ac:dyDescent="0.2">
      <c r="A53" s="59"/>
      <c r="B53" s="29"/>
      <c r="C53" s="29"/>
      <c r="D53" s="29"/>
      <c r="E53" s="29"/>
      <c r="F53" s="29"/>
      <c r="G53" s="60"/>
    </row>
    <row r="54" spans="1:12" s="1" customFormat="1" ht="14.25" x14ac:dyDescent="0.2">
      <c r="A54" s="59"/>
      <c r="B54" s="29"/>
      <c r="C54" s="29"/>
      <c r="D54" s="29"/>
      <c r="E54" s="29"/>
      <c r="F54" s="29"/>
      <c r="G54" s="60"/>
    </row>
    <row r="55" spans="1:12" s="1" customFormat="1" ht="14.25" customHeight="1" x14ac:dyDescent="0.2">
      <c r="A55" s="139" t="s">
        <v>8</v>
      </c>
      <c r="B55" s="140"/>
      <c r="C55" s="140"/>
      <c r="D55" s="140" t="s">
        <v>8</v>
      </c>
      <c r="E55" s="140"/>
      <c r="F55" s="140"/>
      <c r="G55" s="141"/>
    </row>
    <row r="56" spans="1:12" x14ac:dyDescent="0.2">
      <c r="A56" s="143" t="s">
        <v>124</v>
      </c>
      <c r="B56" s="144"/>
      <c r="C56" s="144"/>
      <c r="D56" s="145" t="s">
        <v>70</v>
      </c>
      <c r="E56" s="145"/>
      <c r="F56" s="145"/>
      <c r="G56" s="146"/>
    </row>
    <row r="57" spans="1:12" x14ac:dyDescent="0.2">
      <c r="A57" s="143" t="s">
        <v>125</v>
      </c>
      <c r="B57" s="144"/>
      <c r="C57" s="144"/>
      <c r="D57" s="145" t="s">
        <v>71</v>
      </c>
      <c r="E57" s="145"/>
      <c r="F57" s="145"/>
      <c r="G57" s="146"/>
      <c r="H57" s="32"/>
      <c r="I57" s="32"/>
      <c r="J57" s="32"/>
      <c r="K57" s="32"/>
      <c r="L57" s="32"/>
    </row>
    <row r="58" spans="1:12" x14ac:dyDescent="0.2">
      <c r="A58" s="61"/>
      <c r="B58" s="142"/>
      <c r="C58" s="142"/>
      <c r="D58" s="142"/>
      <c r="E58" s="142"/>
      <c r="F58" s="142"/>
      <c r="G58" s="62"/>
      <c r="H58" s="31"/>
      <c r="I58" s="31"/>
      <c r="J58" s="31"/>
      <c r="K58" s="31"/>
      <c r="L58" s="31"/>
    </row>
    <row r="59" spans="1:12" ht="13.5" thickBot="1" x14ac:dyDescent="0.25">
      <c r="A59" s="63"/>
      <c r="B59" s="137"/>
      <c r="C59" s="137"/>
      <c r="D59" s="137"/>
      <c r="E59" s="137"/>
      <c r="F59" s="137"/>
      <c r="G59" s="138"/>
    </row>
  </sheetData>
  <mergeCells count="33">
    <mergeCell ref="A47:E47"/>
    <mergeCell ref="A22:E22"/>
    <mergeCell ref="E6:G6"/>
    <mergeCell ref="B17:F17"/>
    <mergeCell ref="B29:F29"/>
    <mergeCell ref="A36:E36"/>
    <mergeCell ref="B23:F23"/>
    <mergeCell ref="A28:E28"/>
    <mergeCell ref="A49:F49"/>
    <mergeCell ref="A16:E16"/>
    <mergeCell ref="C1:G1"/>
    <mergeCell ref="A2:G2"/>
    <mergeCell ref="A3:E3"/>
    <mergeCell ref="A1:B1"/>
    <mergeCell ref="A5:D5"/>
    <mergeCell ref="B9:F9"/>
    <mergeCell ref="A7:G7"/>
    <mergeCell ref="A42:E42"/>
    <mergeCell ref="B37:F37"/>
    <mergeCell ref="C6:D6"/>
    <mergeCell ref="E5:G5"/>
    <mergeCell ref="A4:E4"/>
    <mergeCell ref="F4:G4"/>
    <mergeCell ref="B43:F43"/>
    <mergeCell ref="B59:G59"/>
    <mergeCell ref="A50:G50"/>
    <mergeCell ref="B58:F58"/>
    <mergeCell ref="A55:C55"/>
    <mergeCell ref="A56:C56"/>
    <mergeCell ref="A57:C57"/>
    <mergeCell ref="D55:G55"/>
    <mergeCell ref="D56:G56"/>
    <mergeCell ref="D57:G57"/>
  </mergeCells>
  <phoneticPr fontId="22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52"/>
  <sheetViews>
    <sheetView view="pageBreakPreview" zoomScale="85" zoomScaleNormal="10" zoomScaleSheetLayoutView="85" workbookViewId="0">
      <selection activeCell="A252" sqref="A1:M252"/>
    </sheetView>
  </sheetViews>
  <sheetFormatPr defaultColWidth="9.140625" defaultRowHeight="14.25" x14ac:dyDescent="0.2"/>
  <cols>
    <col min="1" max="1" width="9.140625" style="9" customWidth="1"/>
    <col min="2" max="2" width="11.85546875" style="9" customWidth="1"/>
    <col min="3" max="3" width="13.140625" style="9" customWidth="1"/>
    <col min="4" max="4" width="15.28515625" style="9" customWidth="1"/>
    <col min="5" max="5" width="10.85546875" style="9" customWidth="1"/>
    <col min="6" max="6" width="12.5703125" style="9" customWidth="1"/>
    <col min="7" max="7" width="14" style="9" customWidth="1"/>
    <col min="8" max="8" width="13.140625" style="9" customWidth="1"/>
    <col min="9" max="9" width="15.28515625" style="9" customWidth="1"/>
    <col min="10" max="10" width="10.85546875" style="9" customWidth="1"/>
    <col min="11" max="11" width="16.140625" style="9" customWidth="1"/>
    <col min="12" max="12" width="10.85546875" style="9" customWidth="1"/>
    <col min="13" max="13" width="16.140625" style="9" bestFit="1" customWidth="1"/>
    <col min="14" max="16384" width="9.140625" style="9"/>
  </cols>
  <sheetData>
    <row r="1" spans="1:13" ht="93.75" customHeight="1" x14ac:dyDescent="0.2">
      <c r="A1" s="203"/>
      <c r="B1" s="204"/>
      <c r="C1" s="204"/>
      <c r="D1" s="200" t="s">
        <v>34</v>
      </c>
      <c r="E1" s="201"/>
      <c r="F1" s="201"/>
      <c r="G1" s="201"/>
      <c r="H1" s="201"/>
      <c r="I1" s="201"/>
      <c r="J1" s="201"/>
      <c r="K1" s="201"/>
      <c r="L1" s="201"/>
      <c r="M1" s="202"/>
    </row>
    <row r="2" spans="1:13" x14ac:dyDescent="0.2">
      <c r="A2" s="205" t="s">
        <v>22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7"/>
    </row>
    <row r="3" spans="1:13" ht="15" x14ac:dyDescent="0.2">
      <c r="A3" s="208" t="str">
        <f>ORÇAMENTO!A3</f>
        <v>OBRA: CONTRATAÇÃO DE EMPRESA PARA EXECUÇÃO DE TAPA BURACO, PAVIMENTAÇÃO ASFÁLTICA, LOMBADA E PINTURA</v>
      </c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6" t="str">
        <f>ORÇAMENTO!F3</f>
        <v>DATA:</v>
      </c>
      <c r="M3" s="49">
        <f ca="1">ORÇAMENTO!G3</f>
        <v>46059</v>
      </c>
    </row>
    <row r="4" spans="1:13" ht="15" customHeight="1" x14ac:dyDescent="0.2">
      <c r="A4" s="189" t="str">
        <f>ORÇAMENTO!A5</f>
        <v>PRAZO DE EXECUÇÃO: CONFORME PEDIDO</v>
      </c>
      <c r="B4" s="190"/>
      <c r="C4" s="190"/>
      <c r="D4" s="190"/>
      <c r="E4" s="190"/>
      <c r="F4" s="190"/>
      <c r="G4" s="190"/>
      <c r="H4" s="190"/>
      <c r="I4" s="190"/>
      <c r="J4" s="190"/>
      <c r="K4" s="191"/>
      <c r="L4" s="187"/>
      <c r="M4" s="188"/>
    </row>
    <row r="5" spans="1:13" s="4" customFormat="1" ht="15" x14ac:dyDescent="0.25">
      <c r="A5" s="197" t="str">
        <f>ORÇAMENTO!A6</f>
        <v>VALOR ESTIMADO DA OBRA:</v>
      </c>
      <c r="B5" s="198"/>
      <c r="C5" s="199"/>
      <c r="D5" s="192">
        <f>ORÇAMENTO!C6</f>
        <v>3006266.6599999997</v>
      </c>
      <c r="E5" s="192"/>
      <c r="F5" s="192"/>
      <c r="G5" s="192"/>
      <c r="H5" s="192"/>
      <c r="I5" s="192"/>
      <c r="J5" s="192"/>
      <c r="K5" s="192"/>
      <c r="L5" s="192"/>
      <c r="M5" s="193"/>
    </row>
    <row r="6" spans="1:13" s="4" customFormat="1" ht="12.75" x14ac:dyDescent="0.2">
      <c r="A6" s="194"/>
      <c r="B6" s="195"/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6"/>
    </row>
    <row r="7" spans="1:13" s="30" customFormat="1" ht="15.75" x14ac:dyDescent="0.25">
      <c r="A7" s="64" t="s">
        <v>25</v>
      </c>
      <c r="B7" s="39"/>
      <c r="C7" s="214" t="str">
        <f>ORÇAMENTO!B9</f>
        <v>SERVIÇOS PRELIMINARES</v>
      </c>
      <c r="D7" s="215"/>
      <c r="E7" s="215"/>
      <c r="F7" s="215"/>
      <c r="G7" s="215"/>
      <c r="H7" s="215"/>
      <c r="I7" s="215"/>
      <c r="J7" s="215"/>
      <c r="K7" s="215"/>
      <c r="L7" s="215"/>
      <c r="M7" s="216"/>
    </row>
    <row r="8" spans="1:13" s="4" customFormat="1" ht="12.75" x14ac:dyDescent="0.2">
      <c r="A8" s="61"/>
      <c r="M8" s="65"/>
    </row>
    <row r="9" spans="1:13" s="4" customFormat="1" ht="12.75" x14ac:dyDescent="0.2">
      <c r="A9" s="66" t="s">
        <v>18</v>
      </c>
      <c r="B9" s="38"/>
      <c r="C9" s="174" t="str">
        <f>ORÇAMENTO!C10</f>
        <v>TOPOGRAFO COM ENCARGOS COMPLEMENTARES</v>
      </c>
      <c r="D9" s="174"/>
      <c r="E9" s="174"/>
      <c r="F9" s="174"/>
      <c r="G9" s="174"/>
      <c r="H9" s="174"/>
      <c r="I9" s="174"/>
      <c r="J9" s="174"/>
      <c r="K9" s="174"/>
      <c r="L9" s="174"/>
      <c r="M9" s="67" t="s">
        <v>42</v>
      </c>
    </row>
    <row r="10" spans="1:13" s="4" customFormat="1" ht="12.75" x14ac:dyDescent="0.2">
      <c r="A10" s="68"/>
      <c r="B10" s="69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1"/>
    </row>
    <row r="11" spans="1:13" s="4" customFormat="1" ht="12.75" x14ac:dyDescent="0.2">
      <c r="A11" s="72"/>
      <c r="B11" s="73" t="s">
        <v>4</v>
      </c>
      <c r="D11" s="74" t="s">
        <v>21</v>
      </c>
      <c r="E11" s="75">
        <v>0.2</v>
      </c>
      <c r="F11" s="76"/>
      <c r="G11" s="75"/>
      <c r="H11" s="182"/>
      <c r="I11" s="182"/>
      <c r="J11" s="77"/>
      <c r="K11" s="77"/>
      <c r="L11" s="78" t="s">
        <v>21</v>
      </c>
      <c r="M11" s="79">
        <f>E11</f>
        <v>0.2</v>
      </c>
    </row>
    <row r="12" spans="1:13" s="4" customFormat="1" ht="12.75" x14ac:dyDescent="0.2">
      <c r="A12" s="72"/>
      <c r="E12" s="80" t="s">
        <v>4</v>
      </c>
      <c r="G12" s="81"/>
      <c r="M12" s="65"/>
    </row>
    <row r="13" spans="1:13" s="4" customFormat="1" ht="12.75" x14ac:dyDescent="0.2">
      <c r="A13" s="72"/>
      <c r="B13" s="4" t="s">
        <v>7</v>
      </c>
      <c r="I13" s="82"/>
      <c r="L13" s="78" t="s">
        <v>21</v>
      </c>
      <c r="M13" s="79">
        <f>M11</f>
        <v>0.2</v>
      </c>
    </row>
    <row r="14" spans="1:13" s="4" customFormat="1" ht="12.75" x14ac:dyDescent="0.2">
      <c r="A14" s="72"/>
      <c r="M14" s="65"/>
    </row>
    <row r="15" spans="1:13" s="4" customFormat="1" ht="12.75" x14ac:dyDescent="0.2">
      <c r="A15" s="66" t="s">
        <v>37</v>
      </c>
      <c r="B15" s="38"/>
      <c r="C15" s="174" t="str">
        <f>ORÇAMENTO!C11</f>
        <v>LOCAÇÃO TOPOGRÁFICA ACIMA DE CINQUENTA (50) PONTOS REFERENCIAIS, INCLUSIVE ESTACA (PIQUETE) DE MARCAÇÃO</v>
      </c>
      <c r="D15" s="174"/>
      <c r="E15" s="174"/>
      <c r="F15" s="174"/>
      <c r="G15" s="174"/>
      <c r="H15" s="174"/>
      <c r="I15" s="174"/>
      <c r="J15" s="174"/>
      <c r="K15" s="174"/>
      <c r="L15" s="174"/>
      <c r="M15" s="67" t="s">
        <v>50</v>
      </c>
    </row>
    <row r="16" spans="1:13" s="4" customFormat="1" ht="12.75" x14ac:dyDescent="0.2">
      <c r="A16" s="68"/>
      <c r="B16" s="69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1"/>
    </row>
    <row r="17" spans="1:13" s="4" customFormat="1" ht="12.75" x14ac:dyDescent="0.2">
      <c r="A17" s="72"/>
      <c r="B17" s="73" t="s">
        <v>4</v>
      </c>
      <c r="D17" s="74" t="s">
        <v>21</v>
      </c>
      <c r="E17" s="75">
        <v>50</v>
      </c>
      <c r="F17" s="76"/>
      <c r="G17" s="75"/>
      <c r="H17" s="182"/>
      <c r="I17" s="182"/>
      <c r="J17" s="77"/>
      <c r="K17" s="77"/>
      <c r="L17" s="78" t="s">
        <v>21</v>
      </c>
      <c r="M17" s="79">
        <v>50</v>
      </c>
    </row>
    <row r="18" spans="1:13" s="4" customFormat="1" ht="12.75" x14ac:dyDescent="0.2">
      <c r="A18" s="72"/>
      <c r="E18" s="80" t="s">
        <v>4</v>
      </c>
      <c r="G18" s="81"/>
      <c r="M18" s="65"/>
    </row>
    <row r="19" spans="1:13" s="4" customFormat="1" ht="12.75" x14ac:dyDescent="0.2">
      <c r="A19" s="72"/>
      <c r="B19" s="4" t="s">
        <v>7</v>
      </c>
      <c r="I19" s="82"/>
      <c r="L19" s="78" t="s">
        <v>21</v>
      </c>
      <c r="M19" s="79">
        <f>M17</f>
        <v>50</v>
      </c>
    </row>
    <row r="20" spans="1:13" s="24" customFormat="1" ht="15" x14ac:dyDescent="0.25">
      <c r="A20" s="83"/>
      <c r="E20" s="84"/>
      <c r="G20" s="84"/>
      <c r="M20" s="85"/>
    </row>
    <row r="21" spans="1:13" s="24" customFormat="1" ht="15" x14ac:dyDescent="0.25">
      <c r="A21" s="66" t="s">
        <v>43</v>
      </c>
      <c r="B21" s="38"/>
      <c r="C21" s="174" t="str">
        <f>ORÇAMENTO!C12</f>
        <v>TÉCNICO EM SONDAGEM COM ENCARGOS COMPLEMENTARES</v>
      </c>
      <c r="D21" s="174"/>
      <c r="E21" s="174"/>
      <c r="F21" s="174"/>
      <c r="G21" s="174"/>
      <c r="H21" s="174"/>
      <c r="I21" s="174"/>
      <c r="J21" s="174"/>
      <c r="K21" s="174"/>
      <c r="L21" s="174"/>
      <c r="M21" s="67" t="s">
        <v>42</v>
      </c>
    </row>
    <row r="22" spans="1:13" s="24" customFormat="1" ht="15" x14ac:dyDescent="0.25">
      <c r="A22" s="68"/>
      <c r="B22" s="69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1"/>
    </row>
    <row r="23" spans="1:13" s="24" customFormat="1" ht="15" x14ac:dyDescent="0.25">
      <c r="A23" s="72"/>
      <c r="B23" s="73" t="s">
        <v>4</v>
      </c>
      <c r="C23" s="4"/>
      <c r="D23" s="74" t="s">
        <v>21</v>
      </c>
      <c r="E23" s="75">
        <v>0.2</v>
      </c>
      <c r="F23" s="76"/>
      <c r="G23" s="75"/>
      <c r="H23" s="182"/>
      <c r="I23" s="182"/>
      <c r="J23" s="77"/>
      <c r="K23" s="77"/>
      <c r="L23" s="78" t="s">
        <v>21</v>
      </c>
      <c r="M23" s="79">
        <v>0.2</v>
      </c>
    </row>
    <row r="24" spans="1:13" s="24" customFormat="1" ht="15" x14ac:dyDescent="0.25">
      <c r="A24" s="72"/>
      <c r="B24" s="4"/>
      <c r="C24" s="4"/>
      <c r="D24" s="4"/>
      <c r="E24" s="80" t="s">
        <v>4</v>
      </c>
      <c r="F24" s="4"/>
      <c r="G24" s="81"/>
      <c r="H24" s="4"/>
      <c r="I24" s="4"/>
      <c r="J24" s="4"/>
      <c r="K24" s="4"/>
      <c r="L24" s="4"/>
      <c r="M24" s="65"/>
    </row>
    <row r="25" spans="1:13" s="24" customFormat="1" ht="15" x14ac:dyDescent="0.25">
      <c r="A25" s="72"/>
      <c r="B25" s="4" t="s">
        <v>7</v>
      </c>
      <c r="C25" s="4"/>
      <c r="D25" s="4"/>
      <c r="E25" s="4"/>
      <c r="F25" s="4"/>
      <c r="G25" s="4"/>
      <c r="H25" s="4"/>
      <c r="I25" s="82"/>
      <c r="J25" s="4"/>
      <c r="K25" s="4"/>
      <c r="L25" s="78" t="s">
        <v>21</v>
      </c>
      <c r="M25" s="79">
        <f>M23</f>
        <v>0.2</v>
      </c>
    </row>
    <row r="26" spans="1:13" s="24" customFormat="1" ht="15" x14ac:dyDescent="0.25">
      <c r="A26" s="83"/>
      <c r="E26" s="84"/>
      <c r="G26" s="84"/>
      <c r="M26" s="85"/>
    </row>
    <row r="27" spans="1:13" s="24" customFormat="1" ht="15" x14ac:dyDescent="0.25">
      <c r="A27" s="66" t="s">
        <v>128</v>
      </c>
      <c r="B27" s="38"/>
      <c r="C27" s="174" t="str">
        <f>ORÇAMENTO!C13</f>
        <v>ENGENHEIRO CIVIL DE OBRA JUNIOR COM ENCARGOS COMPLEMENTARES</v>
      </c>
      <c r="D27" s="174"/>
      <c r="E27" s="174"/>
      <c r="F27" s="174"/>
      <c r="G27" s="174"/>
      <c r="H27" s="174"/>
      <c r="I27" s="174"/>
      <c r="J27" s="174"/>
      <c r="K27" s="174"/>
      <c r="L27" s="174"/>
      <c r="M27" s="67" t="s">
        <v>42</v>
      </c>
    </row>
    <row r="28" spans="1:13" s="24" customFormat="1" ht="15" x14ac:dyDescent="0.25">
      <c r="A28" s="68"/>
      <c r="B28" s="69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1"/>
    </row>
    <row r="29" spans="1:13" s="24" customFormat="1" ht="15" x14ac:dyDescent="0.25">
      <c r="A29" s="72"/>
      <c r="B29" s="73" t="s">
        <v>4</v>
      </c>
      <c r="C29" s="4"/>
      <c r="D29" s="74" t="s">
        <v>21</v>
      </c>
      <c r="E29" s="75">
        <v>0.2</v>
      </c>
      <c r="F29" s="76"/>
      <c r="G29" s="75"/>
      <c r="H29" s="182"/>
      <c r="I29" s="182"/>
      <c r="J29" s="77"/>
      <c r="K29" s="77"/>
      <c r="L29" s="78" t="s">
        <v>21</v>
      </c>
      <c r="M29" s="79">
        <v>0.3</v>
      </c>
    </row>
    <row r="30" spans="1:13" s="24" customFormat="1" ht="15" x14ac:dyDescent="0.25">
      <c r="A30" s="72"/>
      <c r="B30" s="4"/>
      <c r="C30" s="4"/>
      <c r="D30" s="4"/>
      <c r="E30" s="80" t="s">
        <v>4</v>
      </c>
      <c r="F30" s="4"/>
      <c r="G30" s="81"/>
      <c r="H30" s="4"/>
      <c r="I30" s="4"/>
      <c r="J30" s="4"/>
      <c r="K30" s="4"/>
      <c r="L30" s="4"/>
      <c r="M30" s="65"/>
    </row>
    <row r="31" spans="1:13" s="24" customFormat="1" ht="15" x14ac:dyDescent="0.25">
      <c r="A31" s="72"/>
      <c r="B31" s="4" t="s">
        <v>7</v>
      </c>
      <c r="C31" s="4"/>
      <c r="D31" s="4"/>
      <c r="E31" s="4"/>
      <c r="F31" s="4"/>
      <c r="G31" s="4"/>
      <c r="H31" s="4"/>
      <c r="I31" s="82"/>
      <c r="J31" s="4"/>
      <c r="K31" s="4"/>
      <c r="L31" s="78" t="s">
        <v>21</v>
      </c>
      <c r="M31" s="79">
        <f>M29</f>
        <v>0.3</v>
      </c>
    </row>
    <row r="32" spans="1:13" s="24" customFormat="1" ht="15" x14ac:dyDescent="0.25">
      <c r="A32" s="136"/>
      <c r="E32" s="84"/>
      <c r="G32" s="84"/>
    </row>
    <row r="33" spans="1:13" s="24" customFormat="1" ht="15" x14ac:dyDescent="0.25">
      <c r="A33" s="66" t="s">
        <v>130</v>
      </c>
      <c r="B33" s="38"/>
      <c r="C33" s="174" t="str">
        <f>ORÇAMENTO!C14</f>
        <v>TECNICO EM SEGURANÇA DO TRABALHO COM ENCARGOS COMPLEMENTARES</v>
      </c>
      <c r="D33" s="174"/>
      <c r="E33" s="174"/>
      <c r="F33" s="174"/>
      <c r="G33" s="174"/>
      <c r="H33" s="174"/>
      <c r="I33" s="174"/>
      <c r="J33" s="174"/>
      <c r="K33" s="174"/>
      <c r="L33" s="174"/>
      <c r="M33" s="67" t="s">
        <v>132</v>
      </c>
    </row>
    <row r="34" spans="1:13" s="24" customFormat="1" ht="15" x14ac:dyDescent="0.25">
      <c r="A34" s="68"/>
      <c r="B34" s="69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1"/>
    </row>
    <row r="35" spans="1:13" s="24" customFormat="1" ht="15" x14ac:dyDescent="0.25">
      <c r="A35" s="72"/>
      <c r="B35" s="73" t="s">
        <v>4</v>
      </c>
      <c r="C35" s="4"/>
      <c r="D35" s="74" t="s">
        <v>21</v>
      </c>
      <c r="E35" s="75">
        <v>150</v>
      </c>
      <c r="F35" s="76"/>
      <c r="G35" s="75"/>
      <c r="H35" s="182"/>
      <c r="I35" s="182"/>
      <c r="J35" s="77"/>
      <c r="K35" s="77"/>
      <c r="L35" s="78" t="s">
        <v>21</v>
      </c>
      <c r="M35" s="79">
        <v>150</v>
      </c>
    </row>
    <row r="36" spans="1:13" s="24" customFormat="1" ht="15" x14ac:dyDescent="0.25">
      <c r="A36" s="72"/>
      <c r="B36" s="4"/>
      <c r="C36" s="4"/>
      <c r="D36" s="4"/>
      <c r="E36" s="80" t="s">
        <v>4</v>
      </c>
      <c r="F36" s="4"/>
      <c r="G36" s="81"/>
      <c r="H36" s="4"/>
      <c r="I36" s="4"/>
      <c r="J36" s="4"/>
      <c r="K36" s="4"/>
      <c r="L36" s="4"/>
      <c r="M36" s="65"/>
    </row>
    <row r="37" spans="1:13" s="24" customFormat="1" ht="15" x14ac:dyDescent="0.25">
      <c r="A37" s="72"/>
      <c r="B37" s="4" t="s">
        <v>7</v>
      </c>
      <c r="C37" s="4"/>
      <c r="D37" s="4"/>
      <c r="E37" s="4"/>
      <c r="F37" s="4"/>
      <c r="G37" s="4"/>
      <c r="H37" s="4"/>
      <c r="I37" s="82"/>
      <c r="J37" s="4"/>
      <c r="K37" s="4"/>
      <c r="L37" s="78" t="s">
        <v>21</v>
      </c>
      <c r="M37" s="79">
        <f>M35</f>
        <v>150</v>
      </c>
    </row>
    <row r="38" spans="1:13" s="24" customFormat="1" ht="15" x14ac:dyDescent="0.25">
      <c r="A38" s="136"/>
      <c r="E38" s="84"/>
      <c r="G38" s="84"/>
    </row>
    <row r="39" spans="1:13" s="24" customFormat="1" ht="15" x14ac:dyDescent="0.25">
      <c r="A39" s="66" t="s">
        <v>133</v>
      </c>
      <c r="B39" s="38"/>
      <c r="C39" s="174" t="str">
        <f>ORÇAMENTO!C15</f>
        <v>TECNICO DE LABORATORIO E CAMPO DE CONSTRUÇÃO COM ENCARGOS COMPLEMENTARES</v>
      </c>
      <c r="D39" s="174"/>
      <c r="E39" s="174"/>
      <c r="F39" s="174"/>
      <c r="G39" s="174"/>
      <c r="H39" s="174"/>
      <c r="I39" s="174"/>
      <c r="J39" s="174"/>
      <c r="K39" s="174"/>
      <c r="L39" s="174"/>
      <c r="M39" s="67" t="s">
        <v>42</v>
      </c>
    </row>
    <row r="40" spans="1:13" s="24" customFormat="1" ht="15" x14ac:dyDescent="0.25">
      <c r="A40" s="68"/>
      <c r="B40" s="69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1"/>
    </row>
    <row r="41" spans="1:13" s="24" customFormat="1" ht="15" x14ac:dyDescent="0.25">
      <c r="A41" s="72"/>
      <c r="B41" s="73" t="s">
        <v>4</v>
      </c>
      <c r="C41" s="4"/>
      <c r="D41" s="74" t="s">
        <v>21</v>
      </c>
      <c r="E41" s="75">
        <v>0.2</v>
      </c>
      <c r="F41" s="76"/>
      <c r="G41" s="75"/>
      <c r="H41" s="182"/>
      <c r="I41" s="182"/>
      <c r="J41" s="77"/>
      <c r="K41" s="77"/>
      <c r="L41" s="78" t="s">
        <v>21</v>
      </c>
      <c r="M41" s="79">
        <v>0.3</v>
      </c>
    </row>
    <row r="42" spans="1:13" s="24" customFormat="1" ht="15" x14ac:dyDescent="0.25">
      <c r="A42" s="72"/>
      <c r="B42" s="4"/>
      <c r="C42" s="4"/>
      <c r="D42" s="4"/>
      <c r="E42" s="80" t="s">
        <v>4</v>
      </c>
      <c r="F42" s="4"/>
      <c r="G42" s="81"/>
      <c r="H42" s="4"/>
      <c r="I42" s="4"/>
      <c r="J42" s="4"/>
      <c r="K42" s="4"/>
      <c r="L42" s="4"/>
      <c r="M42" s="65"/>
    </row>
    <row r="43" spans="1:13" s="24" customFormat="1" ht="15" x14ac:dyDescent="0.25">
      <c r="A43" s="72"/>
      <c r="B43" s="4" t="s">
        <v>7</v>
      </c>
      <c r="C43" s="4"/>
      <c r="D43" s="4"/>
      <c r="E43" s="4"/>
      <c r="F43" s="4"/>
      <c r="G43" s="4"/>
      <c r="H43" s="4"/>
      <c r="I43" s="82"/>
      <c r="J43" s="4"/>
      <c r="K43" s="4"/>
      <c r="L43" s="78" t="s">
        <v>21</v>
      </c>
      <c r="M43" s="79">
        <f>M41</f>
        <v>0.3</v>
      </c>
    </row>
    <row r="44" spans="1:13" s="24" customFormat="1" ht="15" x14ac:dyDescent="0.25">
      <c r="A44" s="136"/>
      <c r="E44" s="84"/>
      <c r="G44" s="84"/>
    </row>
    <row r="45" spans="1:13" s="4" customFormat="1" ht="15.75" x14ac:dyDescent="0.25">
      <c r="A45" s="112">
        <v>2</v>
      </c>
      <c r="B45" s="37"/>
      <c r="C45" s="186" t="s">
        <v>83</v>
      </c>
      <c r="D45" s="186"/>
      <c r="E45" s="186"/>
      <c r="F45" s="186"/>
      <c r="G45" s="186"/>
      <c r="H45" s="186"/>
      <c r="I45" s="186"/>
      <c r="J45" s="186"/>
      <c r="K45" s="186"/>
      <c r="L45" s="186"/>
      <c r="M45" s="186"/>
    </row>
    <row r="46" spans="1:13" s="4" customFormat="1" ht="15.75" x14ac:dyDescent="0.25">
      <c r="A46" s="110"/>
      <c r="B46" s="30"/>
      <c r="C46" s="111"/>
      <c r="D46" s="111"/>
      <c r="E46" s="111"/>
      <c r="F46" s="111"/>
      <c r="G46" s="111"/>
      <c r="H46" s="111"/>
      <c r="I46" s="111"/>
      <c r="J46" s="111"/>
      <c r="K46" s="111"/>
      <c r="L46" s="111"/>
      <c r="M46" s="111"/>
    </row>
    <row r="47" spans="1:13" s="4" customFormat="1" ht="12.75" x14ac:dyDescent="0.2">
      <c r="A47" s="113" t="s">
        <v>35</v>
      </c>
      <c r="B47" s="36"/>
      <c r="C47" s="174" t="str">
        <f>ORÇAMENTO!C18</f>
        <v>CORTE MECAN. C/SERRA EM CONCRETO/ASFALTO</v>
      </c>
      <c r="D47" s="174"/>
      <c r="E47" s="174"/>
      <c r="F47" s="174"/>
      <c r="G47" s="174"/>
      <c r="H47" s="174"/>
      <c r="I47" s="174"/>
      <c r="J47" s="174"/>
      <c r="K47" s="174"/>
      <c r="L47" s="174"/>
      <c r="M47" s="114" t="s">
        <v>63</v>
      </c>
    </row>
    <row r="48" spans="1:13" s="4" customFormat="1" ht="12.75" x14ac:dyDescent="0.2">
      <c r="A48" s="68"/>
      <c r="B48" s="73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1"/>
    </row>
    <row r="49" spans="1:13" s="4" customFormat="1" ht="12.75" x14ac:dyDescent="0.2">
      <c r="A49" s="72"/>
      <c r="B49" s="73" t="s">
        <v>4</v>
      </c>
      <c r="D49" s="74" t="s">
        <v>21</v>
      </c>
      <c r="F49" s="4" t="s">
        <v>53</v>
      </c>
      <c r="G49" s="4" t="s">
        <v>54</v>
      </c>
      <c r="H49" s="4" t="s">
        <v>56</v>
      </c>
      <c r="J49" s="77"/>
      <c r="K49" s="77"/>
      <c r="L49" s="78"/>
      <c r="M49" s="91"/>
    </row>
    <row r="50" spans="1:13" s="4" customFormat="1" ht="12.75" x14ac:dyDescent="0.2">
      <c r="A50" s="72"/>
      <c r="F50" s="75">
        <v>2.5</v>
      </c>
      <c r="G50" s="75">
        <v>1.5</v>
      </c>
      <c r="H50" s="75">
        <v>200</v>
      </c>
      <c r="L50" s="78" t="s">
        <v>21</v>
      </c>
      <c r="M50" s="79">
        <f>F50*G50*H50</f>
        <v>750</v>
      </c>
    </row>
    <row r="51" spans="1:13" s="4" customFormat="1" ht="12.75" x14ac:dyDescent="0.2">
      <c r="A51" s="72"/>
      <c r="E51" s="75"/>
      <c r="F51" s="75"/>
      <c r="G51" s="92"/>
      <c r="H51" s="75"/>
      <c r="L51" s="78"/>
      <c r="M51" s="91"/>
    </row>
    <row r="52" spans="1:13" s="4" customFormat="1" ht="12.75" x14ac:dyDescent="0.2">
      <c r="A52" s="72"/>
      <c r="B52" s="4" t="s">
        <v>7</v>
      </c>
      <c r="H52" s="93"/>
      <c r="I52" s="82"/>
      <c r="L52" s="78" t="s">
        <v>21</v>
      </c>
      <c r="M52" s="79">
        <f>M50</f>
        <v>750</v>
      </c>
    </row>
    <row r="53" spans="1:13" s="4" customFormat="1" ht="12.75" x14ac:dyDescent="0.2">
      <c r="A53" s="72"/>
      <c r="H53" s="93"/>
      <c r="I53" s="82"/>
      <c r="L53" s="78"/>
      <c r="M53" s="91"/>
    </row>
    <row r="54" spans="1:13" s="4" customFormat="1" ht="12.75" customHeight="1" x14ac:dyDescent="0.2">
      <c r="A54" s="66" t="s">
        <v>35</v>
      </c>
      <c r="B54" s="36"/>
      <c r="C54" s="183" t="str">
        <f>ORÇAMENTO!C19</f>
        <v xml:space="preserve">EXECUÇÃO DE TAPA BURACO COM APLICAÇÃO DE CONCRETO ASFÁLTICO (USINAGEM PRORPIA) E PINTURA DE LIGAÇÃO </v>
      </c>
      <c r="D54" s="184"/>
      <c r="E54" s="184"/>
      <c r="F54" s="184"/>
      <c r="G54" s="184"/>
      <c r="H54" s="184"/>
      <c r="I54" s="184"/>
      <c r="J54" s="184"/>
      <c r="K54" s="184"/>
      <c r="L54" s="185"/>
      <c r="M54" s="67" t="s">
        <v>63</v>
      </c>
    </row>
    <row r="55" spans="1:13" s="4" customFormat="1" ht="12.75" x14ac:dyDescent="0.2">
      <c r="A55" s="68"/>
      <c r="B55" s="73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1"/>
    </row>
    <row r="56" spans="1:13" s="4" customFormat="1" ht="12.75" x14ac:dyDescent="0.2">
      <c r="A56" s="72"/>
      <c r="B56" s="73" t="s">
        <v>4</v>
      </c>
      <c r="D56" s="74" t="s">
        <v>21</v>
      </c>
      <c r="E56" s="4" t="s">
        <v>53</v>
      </c>
      <c r="F56" s="4" t="s">
        <v>54</v>
      </c>
      <c r="G56" s="90" t="s">
        <v>67</v>
      </c>
      <c r="H56" s="4" t="s">
        <v>56</v>
      </c>
      <c r="J56" s="77"/>
      <c r="K56" s="77"/>
      <c r="L56" s="78"/>
      <c r="M56" s="91"/>
    </row>
    <row r="57" spans="1:13" s="4" customFormat="1" ht="12.75" x14ac:dyDescent="0.2">
      <c r="A57" s="72"/>
      <c r="E57" s="75">
        <v>2.5</v>
      </c>
      <c r="F57" s="75">
        <v>1.5</v>
      </c>
      <c r="G57" s="92">
        <v>0.05</v>
      </c>
      <c r="H57" s="75">
        <v>600</v>
      </c>
      <c r="L57" s="78" t="s">
        <v>21</v>
      </c>
      <c r="M57" s="79">
        <f>E57*F57*G57*H57</f>
        <v>112.5</v>
      </c>
    </row>
    <row r="58" spans="1:13" s="4" customFormat="1" ht="12.75" x14ac:dyDescent="0.2">
      <c r="A58" s="72"/>
      <c r="E58" s="75"/>
      <c r="F58" s="75"/>
      <c r="G58" s="92"/>
      <c r="H58" s="75"/>
      <c r="L58" s="78"/>
      <c r="M58" s="91"/>
    </row>
    <row r="59" spans="1:13" s="4" customFormat="1" ht="12.75" x14ac:dyDescent="0.2">
      <c r="A59" s="72"/>
      <c r="B59" s="4" t="s">
        <v>7</v>
      </c>
      <c r="H59" s="93"/>
      <c r="I59" s="82"/>
      <c r="L59" s="78" t="s">
        <v>21</v>
      </c>
      <c r="M59" s="79">
        <f>M57</f>
        <v>112.5</v>
      </c>
    </row>
    <row r="60" spans="1:13" s="4" customFormat="1" ht="12.95" customHeight="1" x14ac:dyDescent="0.2">
      <c r="A60" s="72"/>
      <c r="L60" s="78"/>
      <c r="M60" s="91"/>
    </row>
    <row r="61" spans="1:13" s="4" customFormat="1" ht="12.95" customHeight="1" x14ac:dyDescent="0.2">
      <c r="A61" s="66" t="s">
        <v>77</v>
      </c>
      <c r="B61" s="36"/>
      <c r="C61" s="174" t="str">
        <f>ORÇAMENTO!C20</f>
        <v>TRANSPORTE COM CAMINHÃO BASCULANTE DE 18M³, EM VIA URBANA PAVIMENTADA, DMT ATÉ 30 KM (UNIDADE: M³XKM). AF_07/2020</v>
      </c>
      <c r="D61" s="174"/>
      <c r="E61" s="174"/>
      <c r="F61" s="174"/>
      <c r="G61" s="174"/>
      <c r="H61" s="174"/>
      <c r="I61" s="174"/>
      <c r="J61" s="174"/>
      <c r="K61" s="174"/>
      <c r="L61" s="174"/>
      <c r="M61" s="67" t="s">
        <v>60</v>
      </c>
    </row>
    <row r="62" spans="1:13" s="4" customFormat="1" ht="12.95" customHeight="1" x14ac:dyDescent="0.2">
      <c r="A62" s="61"/>
      <c r="D62" s="74"/>
      <c r="E62" s="92"/>
      <c r="G62" s="81"/>
      <c r="I62" s="81"/>
      <c r="M62" s="86"/>
    </row>
    <row r="63" spans="1:13" s="4" customFormat="1" ht="12.95" customHeight="1" x14ac:dyDescent="0.2">
      <c r="A63" s="61"/>
      <c r="B63" s="73" t="s">
        <v>58</v>
      </c>
      <c r="C63" s="4" t="s">
        <v>21</v>
      </c>
      <c r="D63" s="182" t="s">
        <v>68</v>
      </c>
      <c r="E63" s="182"/>
      <c r="F63" s="75"/>
      <c r="G63" s="75"/>
      <c r="H63" s="93"/>
      <c r="J63" s="77"/>
      <c r="K63" s="77"/>
      <c r="L63" s="78" t="s">
        <v>21</v>
      </c>
      <c r="M63" s="94">
        <v>112.5</v>
      </c>
    </row>
    <row r="64" spans="1:13" s="4" customFormat="1" ht="12.95" customHeight="1" x14ac:dyDescent="0.2">
      <c r="A64" s="61"/>
      <c r="E64" s="80"/>
      <c r="G64" s="81"/>
      <c r="H64" s="93"/>
      <c r="M64" s="65"/>
    </row>
    <row r="65" spans="1:13" s="4" customFormat="1" ht="12.95" customHeight="1" x14ac:dyDescent="0.2">
      <c r="A65" s="61"/>
      <c r="E65" s="80"/>
      <c r="G65" s="81"/>
      <c r="H65" s="93"/>
      <c r="K65" s="4" t="s">
        <v>7</v>
      </c>
      <c r="L65" s="76" t="s">
        <v>21</v>
      </c>
      <c r="M65" s="94">
        <f>M63</f>
        <v>112.5</v>
      </c>
    </row>
    <row r="66" spans="1:13" s="4" customFormat="1" ht="12.95" customHeight="1" x14ac:dyDescent="0.2">
      <c r="A66" s="61"/>
      <c r="E66" s="80"/>
      <c r="G66" s="81"/>
      <c r="H66" s="93"/>
      <c r="M66" s="65"/>
    </row>
    <row r="67" spans="1:13" s="4" customFormat="1" ht="12.95" customHeight="1" x14ac:dyDescent="0.2">
      <c r="A67" s="61"/>
      <c r="B67" s="4" t="s">
        <v>7</v>
      </c>
      <c r="F67" s="4" t="s">
        <v>59</v>
      </c>
      <c r="G67" s="9" t="s">
        <v>21</v>
      </c>
      <c r="H67" s="93">
        <v>30</v>
      </c>
      <c r="I67" s="82"/>
      <c r="L67" s="78" t="s">
        <v>21</v>
      </c>
      <c r="M67" s="79">
        <f>M65*H67</f>
        <v>3375</v>
      </c>
    </row>
    <row r="68" spans="1:13" s="4" customFormat="1" ht="12.95" customHeight="1" x14ac:dyDescent="0.2">
      <c r="A68" s="179"/>
      <c r="B68" s="180"/>
      <c r="C68" s="180"/>
      <c r="D68" s="180"/>
      <c r="E68" s="180"/>
      <c r="F68" s="180"/>
      <c r="G68" s="180"/>
      <c r="H68" s="180"/>
      <c r="I68" s="180"/>
      <c r="J68" s="180"/>
      <c r="K68" s="180"/>
      <c r="L68" s="180"/>
      <c r="M68" s="181"/>
    </row>
    <row r="69" spans="1:13" s="4" customFormat="1" ht="12.95" customHeight="1" x14ac:dyDescent="0.2">
      <c r="A69" s="66" t="s">
        <v>78</v>
      </c>
      <c r="B69" s="36"/>
      <c r="C69" s="174" t="str">
        <f>ORÇAMENTO!C21</f>
        <v>TRANSPORTE COM CAMINHÃO BASCULANTE DE 18 M³, EM VIA URBANA PAVIMENTADA, ADICIONAL PARA DMT EXCEDENTE A 30 KM (UNIDADE: M3XKM). AF_07/2020</v>
      </c>
      <c r="D69" s="174"/>
      <c r="E69" s="174"/>
      <c r="F69" s="174"/>
      <c r="G69" s="174"/>
      <c r="H69" s="174"/>
      <c r="I69" s="174"/>
      <c r="J69" s="174"/>
      <c r="K69" s="174"/>
      <c r="L69" s="174"/>
      <c r="M69" s="67" t="s">
        <v>60</v>
      </c>
    </row>
    <row r="70" spans="1:13" s="4" customFormat="1" ht="15.75" customHeight="1" x14ac:dyDescent="0.2">
      <c r="A70" s="68"/>
      <c r="B70" s="73"/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1"/>
    </row>
    <row r="71" spans="1:13" s="4" customFormat="1" ht="12.75" customHeight="1" x14ac:dyDescent="0.2">
      <c r="A71" s="59"/>
      <c r="B71" s="73" t="s">
        <v>58</v>
      </c>
      <c r="C71" s="4" t="s">
        <v>21</v>
      </c>
      <c r="D71" s="74" t="s">
        <v>68</v>
      </c>
      <c r="E71" s="75"/>
      <c r="F71" s="75"/>
      <c r="G71" s="75"/>
      <c r="H71" s="75"/>
      <c r="J71" s="77"/>
      <c r="K71" s="77"/>
      <c r="L71" s="78" t="s">
        <v>21</v>
      </c>
      <c r="M71" s="94">
        <v>112.5</v>
      </c>
    </row>
    <row r="72" spans="1:13" s="4" customFormat="1" ht="12.75" customHeight="1" x14ac:dyDescent="0.2">
      <c r="A72" s="59"/>
      <c r="B72" s="73"/>
      <c r="D72" s="74"/>
      <c r="E72" s="75"/>
      <c r="F72" s="75"/>
      <c r="G72" s="75"/>
      <c r="H72" s="75"/>
      <c r="J72" s="77"/>
      <c r="K72" s="77"/>
      <c r="L72" s="78"/>
      <c r="M72" s="86"/>
    </row>
    <row r="73" spans="1:13" s="4" customFormat="1" ht="12.75" customHeight="1" x14ac:dyDescent="0.2">
      <c r="A73" s="59"/>
      <c r="B73" s="73"/>
      <c r="D73" s="74"/>
      <c r="E73" s="75"/>
      <c r="F73" s="75"/>
      <c r="G73" s="75"/>
      <c r="H73" s="75"/>
      <c r="J73" s="77"/>
      <c r="K73" s="4" t="s">
        <v>7</v>
      </c>
      <c r="L73" s="76" t="s">
        <v>21</v>
      </c>
      <c r="M73" s="94">
        <f>M71</f>
        <v>112.5</v>
      </c>
    </row>
    <row r="74" spans="1:13" s="4" customFormat="1" ht="12.95" customHeight="1" x14ac:dyDescent="0.2">
      <c r="A74" s="59"/>
      <c r="E74" s="80"/>
      <c r="G74" s="81"/>
      <c r="H74" s="93"/>
      <c r="M74" s="65"/>
    </row>
    <row r="75" spans="1:13" s="4" customFormat="1" ht="15.75" customHeight="1" x14ac:dyDescent="0.2">
      <c r="A75" s="59"/>
      <c r="B75" s="4" t="s">
        <v>7</v>
      </c>
      <c r="F75" s="4" t="s">
        <v>59</v>
      </c>
      <c r="G75" s="9" t="s">
        <v>21</v>
      </c>
      <c r="H75" s="93">
        <v>42.3</v>
      </c>
      <c r="I75" s="82"/>
      <c r="L75" s="78" t="s">
        <v>21</v>
      </c>
      <c r="M75" s="79">
        <f>M73*H75</f>
        <v>4758.75</v>
      </c>
    </row>
    <row r="76" spans="1:13" s="4" customFormat="1" ht="13.5" customHeight="1" x14ac:dyDescent="0.2">
      <c r="A76" s="72"/>
      <c r="B76" s="73"/>
      <c r="D76" s="74"/>
      <c r="E76" s="75"/>
      <c r="F76" s="76"/>
      <c r="G76" s="75"/>
      <c r="H76" s="76"/>
      <c r="I76" s="76"/>
      <c r="J76" s="77"/>
      <c r="K76" s="77"/>
      <c r="L76" s="78"/>
      <c r="M76" s="86"/>
    </row>
    <row r="77" spans="1:13" s="4" customFormat="1" ht="13.5" customHeight="1" x14ac:dyDescent="0.25">
      <c r="A77" s="64">
        <v>3</v>
      </c>
      <c r="B77" s="37"/>
      <c r="C77" s="176" t="s">
        <v>103</v>
      </c>
      <c r="D77" s="177"/>
      <c r="E77" s="177"/>
      <c r="F77" s="177"/>
      <c r="G77" s="177"/>
      <c r="H77" s="177"/>
      <c r="I77" s="177"/>
      <c r="J77" s="177"/>
      <c r="K77" s="177"/>
      <c r="L77" s="177"/>
      <c r="M77" s="178"/>
    </row>
    <row r="78" spans="1:13" s="4" customFormat="1" ht="13.5" customHeight="1" x14ac:dyDescent="0.25">
      <c r="A78" s="87"/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9"/>
    </row>
    <row r="79" spans="1:13" s="4" customFormat="1" ht="13.5" customHeight="1" x14ac:dyDescent="0.2">
      <c r="A79" s="66" t="s">
        <v>17</v>
      </c>
      <c r="B79" s="36"/>
      <c r="C79" s="174" t="str">
        <f>ORÇAMENTO!C24</f>
        <v>PINTURA DE LIGAÇÃO (EXECUÇÃO E FORNECIMENTO DO MATERIAL BETUMINOSO, EXCLUSIVE TRANSPORTE DO MATERIAL BETUMINOSO)</v>
      </c>
      <c r="D79" s="174"/>
      <c r="E79" s="174"/>
      <c r="F79" s="174"/>
      <c r="G79" s="174"/>
      <c r="H79" s="174"/>
      <c r="I79" s="174"/>
      <c r="J79" s="174"/>
      <c r="K79" s="174"/>
      <c r="L79" s="174"/>
      <c r="M79" s="67" t="s">
        <v>52</v>
      </c>
    </row>
    <row r="80" spans="1:13" s="4" customFormat="1" ht="13.5" customHeight="1" x14ac:dyDescent="0.2">
      <c r="A80" s="68"/>
      <c r="B80" s="73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1"/>
    </row>
    <row r="81" spans="1:13" s="4" customFormat="1" ht="13.5" customHeight="1" x14ac:dyDescent="0.2">
      <c r="A81" s="87"/>
      <c r="B81" s="4" t="s">
        <v>104</v>
      </c>
      <c r="F81" s="4" t="s">
        <v>53</v>
      </c>
      <c r="G81" s="4" t="s">
        <v>54</v>
      </c>
      <c r="M81" s="65"/>
    </row>
    <row r="82" spans="1:13" s="4" customFormat="1" ht="13.5" customHeight="1" x14ac:dyDescent="0.2">
      <c r="A82" s="87"/>
      <c r="B82" s="73" t="s">
        <v>4</v>
      </c>
      <c r="C82" s="4" t="s">
        <v>21</v>
      </c>
      <c r="D82" s="74"/>
      <c r="E82" s="75"/>
      <c r="F82" s="75">
        <v>85</v>
      </c>
      <c r="G82" s="75">
        <v>5.8</v>
      </c>
      <c r="H82" s="93"/>
      <c r="J82" s="77"/>
      <c r="K82" s="77"/>
      <c r="L82" s="78" t="s">
        <v>21</v>
      </c>
      <c r="M82" s="94">
        <f>F82*G82</f>
        <v>493</v>
      </c>
    </row>
    <row r="83" spans="1:13" s="4" customFormat="1" ht="13.5" customHeight="1" x14ac:dyDescent="0.2">
      <c r="A83" s="87"/>
      <c r="E83" s="80"/>
      <c r="G83" s="81"/>
      <c r="H83" s="9"/>
      <c r="M83" s="65"/>
    </row>
    <row r="84" spans="1:13" s="4" customFormat="1" ht="13.5" customHeight="1" x14ac:dyDescent="0.2">
      <c r="A84" s="87"/>
      <c r="B84" s="4" t="s">
        <v>108</v>
      </c>
      <c r="F84" s="4" t="s">
        <v>53</v>
      </c>
      <c r="G84" s="4" t="s">
        <v>54</v>
      </c>
      <c r="M84" s="65"/>
    </row>
    <row r="85" spans="1:13" s="4" customFormat="1" ht="13.5" customHeight="1" x14ac:dyDescent="0.2">
      <c r="A85" s="87"/>
      <c r="B85" s="73" t="s">
        <v>4</v>
      </c>
      <c r="C85" s="4" t="s">
        <v>21</v>
      </c>
      <c r="D85" s="74"/>
      <c r="E85" s="75"/>
      <c r="F85" s="75">
        <v>60</v>
      </c>
      <c r="G85" s="75">
        <v>2</v>
      </c>
      <c r="H85" s="93"/>
      <c r="J85" s="77"/>
      <c r="K85" s="77"/>
      <c r="L85" s="78" t="s">
        <v>21</v>
      </c>
      <c r="M85" s="94">
        <f>F85*G85</f>
        <v>120</v>
      </c>
    </row>
    <row r="86" spans="1:13" s="4" customFormat="1" ht="13.5" customHeight="1" x14ac:dyDescent="0.2">
      <c r="A86" s="87"/>
      <c r="E86" s="80"/>
      <c r="G86" s="81"/>
      <c r="H86" s="9"/>
      <c r="M86" s="65"/>
    </row>
    <row r="87" spans="1:13" s="4" customFormat="1" ht="13.5" customHeight="1" x14ac:dyDescent="0.2">
      <c r="A87" s="87"/>
      <c r="B87" s="4" t="s">
        <v>105</v>
      </c>
      <c r="F87" s="4" t="s">
        <v>53</v>
      </c>
      <c r="G87" s="4" t="s">
        <v>54</v>
      </c>
      <c r="M87" s="65"/>
    </row>
    <row r="88" spans="1:13" s="4" customFormat="1" ht="13.5" customHeight="1" x14ac:dyDescent="0.2">
      <c r="A88" s="87"/>
      <c r="B88" s="73" t="s">
        <v>4</v>
      </c>
      <c r="C88" s="4" t="s">
        <v>21</v>
      </c>
      <c r="D88" s="74"/>
      <c r="E88" s="75"/>
      <c r="F88" s="75">
        <v>5.6</v>
      </c>
      <c r="G88" s="75">
        <v>2</v>
      </c>
      <c r="H88" s="93"/>
      <c r="J88" s="77"/>
      <c r="K88" s="77"/>
      <c r="L88" s="78" t="s">
        <v>21</v>
      </c>
      <c r="M88" s="94">
        <f>F88*G88</f>
        <v>11.2</v>
      </c>
    </row>
    <row r="89" spans="1:13" s="4" customFormat="1" ht="13.5" customHeight="1" x14ac:dyDescent="0.2">
      <c r="A89" s="87"/>
      <c r="E89" s="80"/>
      <c r="G89" s="81"/>
      <c r="H89" s="9"/>
      <c r="M89" s="65"/>
    </row>
    <row r="90" spans="1:13" s="4" customFormat="1" ht="13.5" customHeight="1" x14ac:dyDescent="0.2">
      <c r="A90" s="87"/>
      <c r="B90" s="4" t="s">
        <v>106</v>
      </c>
      <c r="F90" s="4" t="s">
        <v>53</v>
      </c>
      <c r="G90" s="4" t="s">
        <v>54</v>
      </c>
      <c r="M90" s="65"/>
    </row>
    <row r="91" spans="1:13" s="4" customFormat="1" ht="13.5" customHeight="1" x14ac:dyDescent="0.2">
      <c r="A91" s="87"/>
      <c r="B91" s="73" t="s">
        <v>4</v>
      </c>
      <c r="C91" s="4" t="s">
        <v>21</v>
      </c>
      <c r="D91" s="74"/>
      <c r="E91" s="75"/>
      <c r="F91" s="75">
        <v>22</v>
      </c>
      <c r="G91" s="75">
        <v>5.6</v>
      </c>
      <c r="H91" s="93"/>
      <c r="J91" s="77"/>
      <c r="K91" s="77"/>
      <c r="L91" s="78" t="s">
        <v>21</v>
      </c>
      <c r="M91" s="94">
        <f>F91*G91</f>
        <v>123.19999999999999</v>
      </c>
    </row>
    <row r="92" spans="1:13" s="4" customFormat="1" ht="13.5" customHeight="1" x14ac:dyDescent="0.2">
      <c r="A92" s="87"/>
      <c r="E92" s="80"/>
      <c r="G92" s="81"/>
      <c r="H92" s="9"/>
      <c r="M92" s="65"/>
    </row>
    <row r="93" spans="1:13" s="4" customFormat="1" ht="13.5" customHeight="1" x14ac:dyDescent="0.2">
      <c r="A93" s="87"/>
      <c r="B93" s="4" t="s">
        <v>112</v>
      </c>
      <c r="F93" s="4" t="s">
        <v>53</v>
      </c>
      <c r="G93" s="4" t="s">
        <v>54</v>
      </c>
      <c r="M93" s="65"/>
    </row>
    <row r="94" spans="1:13" s="4" customFormat="1" ht="13.5" customHeight="1" x14ac:dyDescent="0.2">
      <c r="A94" s="87"/>
      <c r="B94" s="73" t="s">
        <v>4</v>
      </c>
      <c r="C94" s="4" t="s">
        <v>21</v>
      </c>
      <c r="D94" s="74"/>
      <c r="E94" s="75"/>
      <c r="F94" s="75">
        <v>22</v>
      </c>
      <c r="G94" s="75">
        <v>2</v>
      </c>
      <c r="H94" s="93"/>
      <c r="J94" s="77"/>
      <c r="K94" s="77"/>
      <c r="L94" s="78" t="s">
        <v>21</v>
      </c>
      <c r="M94" s="94">
        <f>F94*G94</f>
        <v>44</v>
      </c>
    </row>
    <row r="95" spans="1:13" s="4" customFormat="1" ht="13.5" customHeight="1" x14ac:dyDescent="0.2">
      <c r="A95" s="87"/>
      <c r="E95" s="80"/>
      <c r="G95" s="81"/>
      <c r="H95" s="9"/>
      <c r="M95" s="65"/>
    </row>
    <row r="96" spans="1:13" s="4" customFormat="1" ht="13.5" customHeight="1" x14ac:dyDescent="0.2">
      <c r="A96" s="87"/>
      <c r="B96" s="4" t="s">
        <v>109</v>
      </c>
      <c r="F96" s="4" t="s">
        <v>53</v>
      </c>
      <c r="G96" s="4" t="s">
        <v>54</v>
      </c>
      <c r="M96" s="65"/>
    </row>
    <row r="97" spans="1:13" s="4" customFormat="1" ht="13.5" customHeight="1" x14ac:dyDescent="0.2">
      <c r="A97" s="87"/>
      <c r="B97" s="73" t="s">
        <v>4</v>
      </c>
      <c r="C97" s="4" t="s">
        <v>21</v>
      </c>
      <c r="D97" s="74"/>
      <c r="E97" s="75"/>
      <c r="F97" s="75">
        <v>291</v>
      </c>
      <c r="G97" s="75">
        <v>6.5</v>
      </c>
      <c r="H97" s="93"/>
      <c r="J97" s="77"/>
      <c r="K97" s="77"/>
      <c r="L97" s="78" t="s">
        <v>21</v>
      </c>
      <c r="M97" s="94">
        <f>F97*G97</f>
        <v>1891.5</v>
      </c>
    </row>
    <row r="98" spans="1:13" s="4" customFormat="1" ht="13.5" customHeight="1" x14ac:dyDescent="0.2">
      <c r="A98" s="87"/>
      <c r="E98" s="80"/>
      <c r="G98" s="81"/>
      <c r="H98" s="9"/>
      <c r="M98" s="65"/>
    </row>
    <row r="99" spans="1:13" s="4" customFormat="1" ht="13.5" customHeight="1" x14ac:dyDescent="0.2">
      <c r="A99" s="87"/>
      <c r="B99" s="4" t="s">
        <v>110</v>
      </c>
      <c r="F99" s="4" t="s">
        <v>53</v>
      </c>
      <c r="G99" s="4" t="s">
        <v>54</v>
      </c>
      <c r="M99" s="65"/>
    </row>
    <row r="100" spans="1:13" s="4" customFormat="1" ht="13.5" customHeight="1" x14ac:dyDescent="0.2">
      <c r="A100" s="87"/>
      <c r="B100" s="73" t="s">
        <v>4</v>
      </c>
      <c r="C100" s="4" t="s">
        <v>21</v>
      </c>
      <c r="D100" s="74"/>
      <c r="E100" s="75"/>
      <c r="F100" s="75">
        <v>198.3</v>
      </c>
      <c r="G100" s="75">
        <v>6</v>
      </c>
      <c r="H100" s="93"/>
      <c r="J100" s="77"/>
      <c r="K100" s="77"/>
      <c r="L100" s="78" t="s">
        <v>21</v>
      </c>
      <c r="M100" s="94">
        <f>F100*G100</f>
        <v>1189.8000000000002</v>
      </c>
    </row>
    <row r="101" spans="1:13" s="4" customFormat="1" ht="13.5" customHeight="1" x14ac:dyDescent="0.2">
      <c r="A101" s="87"/>
      <c r="E101" s="80"/>
      <c r="G101" s="81"/>
      <c r="H101" s="9"/>
      <c r="M101" s="65"/>
    </row>
    <row r="102" spans="1:13" s="4" customFormat="1" ht="13.5" customHeight="1" x14ac:dyDescent="0.2">
      <c r="A102" s="87"/>
      <c r="B102" s="4" t="s">
        <v>111</v>
      </c>
      <c r="F102" s="4" t="s">
        <v>53</v>
      </c>
      <c r="G102" s="4" t="s">
        <v>54</v>
      </c>
      <c r="M102" s="65"/>
    </row>
    <row r="103" spans="1:13" s="4" customFormat="1" ht="13.5" customHeight="1" x14ac:dyDescent="0.2">
      <c r="A103" s="87"/>
      <c r="B103" s="73" t="s">
        <v>4</v>
      </c>
      <c r="C103" s="4" t="s">
        <v>21</v>
      </c>
      <c r="D103" s="74"/>
      <c r="E103" s="75"/>
      <c r="F103" s="75">
        <v>394</v>
      </c>
      <c r="G103" s="75">
        <v>6</v>
      </c>
      <c r="H103" s="93"/>
      <c r="J103" s="77"/>
      <c r="K103" s="77"/>
      <c r="L103" s="78" t="s">
        <v>21</v>
      </c>
      <c r="M103" s="94">
        <f>F103*G103</f>
        <v>2364</v>
      </c>
    </row>
    <row r="104" spans="1:13" s="4" customFormat="1" ht="13.5" customHeight="1" x14ac:dyDescent="0.2">
      <c r="A104" s="87"/>
      <c r="E104" s="80"/>
      <c r="G104" s="81"/>
      <c r="H104" s="9"/>
      <c r="M104" s="65"/>
    </row>
    <row r="105" spans="1:13" s="4" customFormat="1" ht="13.5" customHeight="1" x14ac:dyDescent="0.2">
      <c r="A105" s="87"/>
      <c r="B105" s="4" t="s">
        <v>113</v>
      </c>
      <c r="F105" s="4" t="s">
        <v>53</v>
      </c>
      <c r="G105" s="4" t="s">
        <v>54</v>
      </c>
      <c r="M105" s="65"/>
    </row>
    <row r="106" spans="1:13" s="4" customFormat="1" ht="13.5" customHeight="1" x14ac:dyDescent="0.2">
      <c r="A106" s="87"/>
      <c r="B106" s="73" t="s">
        <v>4</v>
      </c>
      <c r="C106" s="4" t="s">
        <v>21</v>
      </c>
      <c r="D106" s="74"/>
      <c r="E106" s="75"/>
      <c r="F106" s="75">
        <v>1300</v>
      </c>
      <c r="G106" s="75">
        <v>6</v>
      </c>
      <c r="H106" s="93"/>
      <c r="J106" s="77"/>
      <c r="K106" s="77"/>
      <c r="L106" s="78" t="s">
        <v>21</v>
      </c>
      <c r="M106" s="94">
        <f>F106*G106</f>
        <v>7800</v>
      </c>
    </row>
    <row r="107" spans="1:13" s="4" customFormat="1" ht="13.5" customHeight="1" x14ac:dyDescent="0.2">
      <c r="A107" s="87"/>
      <c r="E107" s="80"/>
      <c r="G107" s="81"/>
      <c r="H107" s="9"/>
      <c r="M107" s="65"/>
    </row>
    <row r="108" spans="1:13" s="4" customFormat="1" ht="13.5" customHeight="1" x14ac:dyDescent="0.2">
      <c r="A108" s="87"/>
      <c r="B108" s="4" t="s">
        <v>7</v>
      </c>
      <c r="H108" s="93"/>
      <c r="I108" s="82"/>
      <c r="L108" s="78" t="s">
        <v>21</v>
      </c>
      <c r="M108" s="79">
        <f>M82+M85+M88+M91+M94+M97+M100+M103+M106</f>
        <v>14036.7</v>
      </c>
    </row>
    <row r="109" spans="1:13" s="4" customFormat="1" ht="13.5" customHeight="1" x14ac:dyDescent="0.25">
      <c r="A109" s="87"/>
      <c r="C109" s="88"/>
      <c r="D109" s="88"/>
      <c r="E109" s="88"/>
      <c r="F109" s="88"/>
      <c r="G109" s="88"/>
      <c r="H109" s="88"/>
      <c r="I109" s="88"/>
      <c r="J109" s="88"/>
      <c r="K109" s="88"/>
      <c r="L109" s="88"/>
      <c r="M109" s="89"/>
    </row>
    <row r="110" spans="1:13" s="4" customFormat="1" ht="13.5" customHeight="1" x14ac:dyDescent="0.2">
      <c r="A110" s="66" t="s">
        <v>28</v>
      </c>
      <c r="B110" s="36"/>
      <c r="C110" s="174" t="str">
        <f>ORÇAMENTO!C25</f>
        <v>EXECUÇÃO DE PAVIMENTO COM APLICAÇÃO DE CONCRETO ASFÁLTICO, CAMADA DE ROLAMENTO - EXCLUSIVE CARGA E TRANSPORTE. AF_11/2019</v>
      </c>
      <c r="D110" s="174"/>
      <c r="E110" s="174"/>
      <c r="F110" s="174"/>
      <c r="G110" s="174"/>
      <c r="H110" s="174"/>
      <c r="I110" s="174"/>
      <c r="J110" s="174"/>
      <c r="K110" s="174"/>
      <c r="L110" s="174"/>
      <c r="M110" s="67" t="s">
        <v>63</v>
      </c>
    </row>
    <row r="111" spans="1:13" s="4" customFormat="1" ht="13.5" customHeight="1" x14ac:dyDescent="0.2">
      <c r="A111" s="68"/>
      <c r="B111" s="73"/>
      <c r="C111" s="70"/>
      <c r="D111" s="70"/>
      <c r="E111" s="70"/>
      <c r="F111" s="70"/>
      <c r="G111" s="70"/>
      <c r="H111" s="70"/>
      <c r="I111" s="70"/>
      <c r="J111" s="70"/>
      <c r="K111" s="70"/>
      <c r="L111" s="70"/>
      <c r="M111" s="71"/>
    </row>
    <row r="112" spans="1:13" s="4" customFormat="1" ht="13.5" customHeight="1" x14ac:dyDescent="0.2">
      <c r="A112" s="68"/>
      <c r="B112" s="4" t="s">
        <v>104</v>
      </c>
      <c r="F112" s="4" t="s">
        <v>53</v>
      </c>
      <c r="G112" s="4" t="s">
        <v>54</v>
      </c>
      <c r="H112" s="4" t="s">
        <v>107</v>
      </c>
      <c r="M112" s="65"/>
    </row>
    <row r="113" spans="1:13" s="4" customFormat="1" ht="13.5" customHeight="1" x14ac:dyDescent="0.2">
      <c r="A113" s="68"/>
      <c r="B113" s="73" t="s">
        <v>4</v>
      </c>
      <c r="C113" s="4" t="s">
        <v>21</v>
      </c>
      <c r="D113" s="74"/>
      <c r="E113" s="75"/>
      <c r="F113" s="75">
        <v>85</v>
      </c>
      <c r="G113" s="75">
        <v>5.8</v>
      </c>
      <c r="H113" s="93">
        <v>0.03</v>
      </c>
      <c r="J113" s="77"/>
      <c r="K113" s="77"/>
      <c r="L113" s="78" t="s">
        <v>21</v>
      </c>
      <c r="M113" s="94">
        <f>F113*G113*H113</f>
        <v>14.79</v>
      </c>
    </row>
    <row r="114" spans="1:13" s="4" customFormat="1" ht="13.5" customHeight="1" x14ac:dyDescent="0.2">
      <c r="A114" s="68"/>
      <c r="E114" s="80"/>
      <c r="G114" s="81"/>
      <c r="H114" s="9"/>
      <c r="M114" s="65"/>
    </row>
    <row r="115" spans="1:13" s="4" customFormat="1" ht="13.5" customHeight="1" x14ac:dyDescent="0.2">
      <c r="A115" s="72"/>
      <c r="B115" s="4" t="s">
        <v>108</v>
      </c>
      <c r="F115" s="4" t="s">
        <v>53</v>
      </c>
      <c r="G115" s="4" t="s">
        <v>54</v>
      </c>
      <c r="H115" s="4" t="s">
        <v>107</v>
      </c>
      <c r="M115" s="65"/>
    </row>
    <row r="116" spans="1:13" s="4" customFormat="1" ht="13.5" customHeight="1" x14ac:dyDescent="0.2">
      <c r="A116" s="72"/>
      <c r="B116" s="73" t="s">
        <v>4</v>
      </c>
      <c r="C116" s="4" t="s">
        <v>21</v>
      </c>
      <c r="D116" s="74"/>
      <c r="E116" s="75"/>
      <c r="F116" s="75">
        <v>60</v>
      </c>
      <c r="G116" s="75">
        <v>2</v>
      </c>
      <c r="H116" s="93">
        <v>0.03</v>
      </c>
      <c r="J116" s="77"/>
      <c r="K116" s="77"/>
      <c r="L116" s="78" t="s">
        <v>21</v>
      </c>
      <c r="M116" s="94">
        <f>F116*G116*H116</f>
        <v>3.5999999999999996</v>
      </c>
    </row>
    <row r="117" spans="1:13" s="4" customFormat="1" ht="13.5" customHeight="1" x14ac:dyDescent="0.2">
      <c r="A117" s="72"/>
      <c r="E117" s="80"/>
      <c r="G117" s="81"/>
      <c r="H117" s="9"/>
      <c r="M117" s="65"/>
    </row>
    <row r="118" spans="1:13" s="4" customFormat="1" ht="13.5" customHeight="1" x14ac:dyDescent="0.2">
      <c r="A118" s="72"/>
      <c r="B118" s="4" t="s">
        <v>105</v>
      </c>
      <c r="F118" s="4" t="s">
        <v>53</v>
      </c>
      <c r="G118" s="4" t="s">
        <v>54</v>
      </c>
      <c r="H118" s="4" t="s">
        <v>107</v>
      </c>
      <c r="M118" s="65"/>
    </row>
    <row r="119" spans="1:13" s="4" customFormat="1" ht="13.5" customHeight="1" x14ac:dyDescent="0.2">
      <c r="A119" s="72"/>
      <c r="B119" s="73" t="s">
        <v>4</v>
      </c>
      <c r="C119" s="4" t="s">
        <v>21</v>
      </c>
      <c r="D119" s="74"/>
      <c r="E119" s="75"/>
      <c r="F119" s="75">
        <v>5.6</v>
      </c>
      <c r="G119" s="75">
        <v>2</v>
      </c>
      <c r="H119" s="93">
        <v>0.06</v>
      </c>
      <c r="J119" s="77"/>
      <c r="K119" s="77"/>
      <c r="L119" s="78" t="s">
        <v>21</v>
      </c>
      <c r="M119" s="94">
        <f>F119*G119*H119</f>
        <v>0.67199999999999993</v>
      </c>
    </row>
    <row r="120" spans="1:13" s="4" customFormat="1" ht="13.5" customHeight="1" x14ac:dyDescent="0.2">
      <c r="A120" s="72"/>
      <c r="E120" s="80"/>
      <c r="G120" s="81"/>
      <c r="H120" s="9"/>
      <c r="M120" s="65"/>
    </row>
    <row r="121" spans="1:13" s="4" customFormat="1" ht="13.5" customHeight="1" x14ac:dyDescent="0.2">
      <c r="A121" s="72"/>
      <c r="B121" s="4" t="s">
        <v>106</v>
      </c>
      <c r="F121" s="4" t="s">
        <v>53</v>
      </c>
      <c r="G121" s="4" t="s">
        <v>54</v>
      </c>
      <c r="H121" s="4" t="s">
        <v>107</v>
      </c>
      <c r="M121" s="65"/>
    </row>
    <row r="122" spans="1:13" s="4" customFormat="1" ht="13.5" customHeight="1" x14ac:dyDescent="0.2">
      <c r="A122" s="72"/>
      <c r="B122" s="73" t="s">
        <v>4</v>
      </c>
      <c r="C122" s="4" t="s">
        <v>21</v>
      </c>
      <c r="D122" s="74"/>
      <c r="E122" s="75"/>
      <c r="F122" s="75">
        <v>22</v>
      </c>
      <c r="G122" s="75">
        <v>5.6</v>
      </c>
      <c r="H122" s="93">
        <v>0.03</v>
      </c>
      <c r="J122" s="77"/>
      <c r="K122" s="77"/>
      <c r="L122" s="78" t="s">
        <v>21</v>
      </c>
      <c r="M122" s="94">
        <f>F122*G122*H122</f>
        <v>3.6959999999999997</v>
      </c>
    </row>
    <row r="123" spans="1:13" s="4" customFormat="1" ht="13.5" customHeight="1" x14ac:dyDescent="0.2">
      <c r="A123" s="72"/>
      <c r="E123" s="80"/>
      <c r="G123" s="81"/>
      <c r="H123" s="9"/>
      <c r="M123" s="65"/>
    </row>
    <row r="124" spans="1:13" s="4" customFormat="1" ht="13.5" customHeight="1" x14ac:dyDescent="0.2">
      <c r="A124" s="72"/>
      <c r="B124" s="4" t="s">
        <v>112</v>
      </c>
      <c r="F124" s="4" t="s">
        <v>53</v>
      </c>
      <c r="G124" s="4" t="s">
        <v>54</v>
      </c>
      <c r="H124" s="4" t="s">
        <v>107</v>
      </c>
      <c r="M124" s="65"/>
    </row>
    <row r="125" spans="1:13" s="4" customFormat="1" ht="13.5" customHeight="1" x14ac:dyDescent="0.2">
      <c r="A125" s="72"/>
      <c r="B125" s="73" t="s">
        <v>4</v>
      </c>
      <c r="C125" s="4" t="s">
        <v>21</v>
      </c>
      <c r="D125" s="74"/>
      <c r="E125" s="75"/>
      <c r="F125" s="75">
        <v>22</v>
      </c>
      <c r="G125" s="75">
        <v>2</v>
      </c>
      <c r="H125" s="93">
        <v>0.03</v>
      </c>
      <c r="J125" s="77"/>
      <c r="K125" s="77"/>
      <c r="L125" s="78" t="s">
        <v>21</v>
      </c>
      <c r="M125" s="94">
        <f>F125*G125*H125</f>
        <v>1.3199999999999998</v>
      </c>
    </row>
    <row r="126" spans="1:13" s="4" customFormat="1" ht="13.5" customHeight="1" x14ac:dyDescent="0.2">
      <c r="A126" s="72"/>
      <c r="E126" s="80"/>
      <c r="G126" s="81"/>
      <c r="H126" s="9"/>
      <c r="M126" s="65"/>
    </row>
    <row r="127" spans="1:13" s="4" customFormat="1" ht="13.5" customHeight="1" x14ac:dyDescent="0.2">
      <c r="A127" s="72"/>
      <c r="B127" s="4" t="s">
        <v>109</v>
      </c>
      <c r="F127" s="4" t="s">
        <v>53</v>
      </c>
      <c r="G127" s="4" t="s">
        <v>54</v>
      </c>
      <c r="H127" s="4" t="s">
        <v>107</v>
      </c>
      <c r="M127" s="65"/>
    </row>
    <row r="128" spans="1:13" s="4" customFormat="1" ht="13.5" customHeight="1" x14ac:dyDescent="0.2">
      <c r="A128" s="72"/>
      <c r="B128" s="73" t="s">
        <v>4</v>
      </c>
      <c r="C128" s="4" t="s">
        <v>21</v>
      </c>
      <c r="D128" s="74"/>
      <c r="E128" s="75"/>
      <c r="F128" s="75">
        <v>291</v>
      </c>
      <c r="G128" s="75">
        <v>6.5</v>
      </c>
      <c r="H128" s="93">
        <v>0.04</v>
      </c>
      <c r="J128" s="77"/>
      <c r="K128" s="77"/>
      <c r="L128" s="78" t="s">
        <v>21</v>
      </c>
      <c r="M128" s="94">
        <f>F128*G128*H128</f>
        <v>75.66</v>
      </c>
    </row>
    <row r="129" spans="1:13" s="4" customFormat="1" ht="13.5" customHeight="1" x14ac:dyDescent="0.2">
      <c r="A129" s="72"/>
      <c r="E129" s="80"/>
      <c r="G129" s="81"/>
      <c r="H129" s="9"/>
      <c r="M129" s="65"/>
    </row>
    <row r="130" spans="1:13" s="4" customFormat="1" ht="13.5" customHeight="1" x14ac:dyDescent="0.2">
      <c r="A130" s="72"/>
      <c r="B130" s="4" t="s">
        <v>110</v>
      </c>
      <c r="F130" s="4" t="s">
        <v>53</v>
      </c>
      <c r="G130" s="4" t="s">
        <v>54</v>
      </c>
      <c r="H130" s="4" t="s">
        <v>107</v>
      </c>
      <c r="M130" s="65"/>
    </row>
    <row r="131" spans="1:13" s="4" customFormat="1" ht="13.5" customHeight="1" x14ac:dyDescent="0.2">
      <c r="A131" s="72"/>
      <c r="B131" s="73" t="s">
        <v>4</v>
      </c>
      <c r="C131" s="4" t="s">
        <v>21</v>
      </c>
      <c r="D131" s="74"/>
      <c r="E131" s="75"/>
      <c r="F131" s="75">
        <v>198.3</v>
      </c>
      <c r="G131" s="75">
        <v>6</v>
      </c>
      <c r="H131" s="93">
        <v>0.04</v>
      </c>
      <c r="J131" s="77"/>
      <c r="K131" s="77"/>
      <c r="L131" s="78" t="s">
        <v>21</v>
      </c>
      <c r="M131" s="94">
        <f>F131*G131*H131</f>
        <v>47.592000000000006</v>
      </c>
    </row>
    <row r="132" spans="1:13" s="4" customFormat="1" ht="13.5" customHeight="1" x14ac:dyDescent="0.2">
      <c r="A132" s="72"/>
      <c r="E132" s="80"/>
      <c r="G132" s="81"/>
      <c r="H132" s="9"/>
      <c r="M132" s="65"/>
    </row>
    <row r="133" spans="1:13" s="4" customFormat="1" ht="13.5" customHeight="1" x14ac:dyDescent="0.2">
      <c r="A133" s="72"/>
      <c r="B133" s="4" t="s">
        <v>111</v>
      </c>
      <c r="F133" s="4" t="s">
        <v>53</v>
      </c>
      <c r="G133" s="4" t="s">
        <v>54</v>
      </c>
      <c r="H133" s="4" t="s">
        <v>107</v>
      </c>
      <c r="M133" s="65"/>
    </row>
    <row r="134" spans="1:13" s="4" customFormat="1" ht="13.5" customHeight="1" x14ac:dyDescent="0.2">
      <c r="A134" s="72"/>
      <c r="B134" s="73" t="s">
        <v>4</v>
      </c>
      <c r="C134" s="4" t="s">
        <v>21</v>
      </c>
      <c r="D134" s="74"/>
      <c r="E134" s="75"/>
      <c r="F134" s="75">
        <v>394</v>
      </c>
      <c r="G134" s="75">
        <v>6</v>
      </c>
      <c r="H134" s="93">
        <v>0.04</v>
      </c>
      <c r="J134" s="77"/>
      <c r="K134" s="77"/>
      <c r="L134" s="78" t="s">
        <v>21</v>
      </c>
      <c r="M134" s="94">
        <f>F134*G134*H134</f>
        <v>94.56</v>
      </c>
    </row>
    <row r="135" spans="1:13" s="4" customFormat="1" ht="13.5" customHeight="1" x14ac:dyDescent="0.2">
      <c r="A135" s="72"/>
      <c r="E135" s="80"/>
      <c r="G135" s="81"/>
      <c r="H135" s="9"/>
      <c r="M135" s="65"/>
    </row>
    <row r="136" spans="1:13" s="4" customFormat="1" ht="13.5" customHeight="1" x14ac:dyDescent="0.2">
      <c r="A136" s="72"/>
      <c r="B136" s="4" t="s">
        <v>113</v>
      </c>
      <c r="F136" s="4" t="s">
        <v>53</v>
      </c>
      <c r="G136" s="4" t="s">
        <v>54</v>
      </c>
      <c r="H136" s="4" t="s">
        <v>107</v>
      </c>
      <c r="M136" s="65"/>
    </row>
    <row r="137" spans="1:13" s="4" customFormat="1" ht="13.5" customHeight="1" x14ac:dyDescent="0.2">
      <c r="A137" s="72"/>
      <c r="B137" s="73" t="s">
        <v>4</v>
      </c>
      <c r="C137" s="4" t="s">
        <v>21</v>
      </c>
      <c r="D137" s="74"/>
      <c r="E137" s="75"/>
      <c r="F137" s="75">
        <v>1300</v>
      </c>
      <c r="G137" s="75">
        <v>6</v>
      </c>
      <c r="H137" s="93">
        <v>0.04</v>
      </c>
      <c r="J137" s="77"/>
      <c r="K137" s="77"/>
      <c r="L137" s="78" t="s">
        <v>21</v>
      </c>
      <c r="M137" s="94">
        <f>F137*G137*H137</f>
        <v>312</v>
      </c>
    </row>
    <row r="138" spans="1:13" s="4" customFormat="1" ht="13.5" customHeight="1" x14ac:dyDescent="0.2">
      <c r="A138" s="72"/>
      <c r="E138" s="80"/>
      <c r="G138" s="81"/>
      <c r="H138" s="9"/>
      <c r="M138" s="65"/>
    </row>
    <row r="139" spans="1:13" s="4" customFormat="1" ht="12.75" customHeight="1" x14ac:dyDescent="0.2">
      <c r="A139" s="72"/>
      <c r="B139" s="4" t="s">
        <v>7</v>
      </c>
      <c r="H139" s="93"/>
      <c r="I139" s="82"/>
      <c r="L139" s="78" t="s">
        <v>21</v>
      </c>
      <c r="M139" s="79">
        <f>M113+M116+M119+M122+M125+M128+M131+M134+M137</f>
        <v>553.89</v>
      </c>
    </row>
    <row r="140" spans="1:13" s="4" customFormat="1" ht="13.5" customHeight="1" x14ac:dyDescent="0.2">
      <c r="A140" s="72"/>
      <c r="L140" s="78"/>
      <c r="M140" s="91"/>
    </row>
    <row r="141" spans="1:13" s="4" customFormat="1" ht="13.5" customHeight="1" x14ac:dyDescent="0.2">
      <c r="A141" s="66" t="s">
        <v>41</v>
      </c>
      <c r="B141" s="36"/>
      <c r="C141" s="174" t="str">
        <f>ORÇAMENTO!C26</f>
        <v>TRANSPORTE COM CAMINHÃO BASCULANTE DE 18M³, EM VIA URBANA PAVIMENTADA, DMT ATÉ 30 KM (UNIDADE: M³XKM). AF_07/2020</v>
      </c>
      <c r="D141" s="174"/>
      <c r="E141" s="174"/>
      <c r="F141" s="174"/>
      <c r="G141" s="174"/>
      <c r="H141" s="174"/>
      <c r="I141" s="174"/>
      <c r="J141" s="174"/>
      <c r="K141" s="174"/>
      <c r="L141" s="174"/>
      <c r="M141" s="67" t="s">
        <v>60</v>
      </c>
    </row>
    <row r="142" spans="1:13" s="4" customFormat="1" ht="13.5" customHeight="1" x14ac:dyDescent="0.2">
      <c r="A142" s="61"/>
      <c r="D142" s="74"/>
      <c r="E142" s="92"/>
      <c r="G142" s="81"/>
      <c r="I142" s="81"/>
      <c r="M142" s="86"/>
    </row>
    <row r="143" spans="1:13" s="4" customFormat="1" ht="13.5" customHeight="1" x14ac:dyDescent="0.2">
      <c r="A143" s="61"/>
      <c r="B143" s="4" t="s">
        <v>7</v>
      </c>
      <c r="E143" s="80"/>
      <c r="G143" s="81"/>
      <c r="H143" s="93"/>
      <c r="L143" s="76" t="s">
        <v>21</v>
      </c>
      <c r="M143" s="94">
        <v>553.89</v>
      </c>
    </row>
    <row r="144" spans="1:13" s="4" customFormat="1" ht="13.5" customHeight="1" x14ac:dyDescent="0.2">
      <c r="A144" s="61"/>
      <c r="E144" s="80"/>
      <c r="G144" s="81"/>
      <c r="H144" s="93"/>
      <c r="M144" s="65"/>
    </row>
    <row r="145" spans="1:13" s="4" customFormat="1" ht="13.5" customHeight="1" x14ac:dyDescent="0.2">
      <c r="A145" s="61"/>
      <c r="B145" s="4" t="s">
        <v>7</v>
      </c>
      <c r="F145" s="4" t="s">
        <v>59</v>
      </c>
      <c r="G145" s="9" t="s">
        <v>21</v>
      </c>
      <c r="H145" s="93">
        <v>30</v>
      </c>
      <c r="I145" s="82"/>
      <c r="L145" s="78" t="s">
        <v>21</v>
      </c>
      <c r="M145" s="79">
        <f>M143*H145</f>
        <v>16616.7</v>
      </c>
    </row>
    <row r="146" spans="1:13" s="4" customFormat="1" ht="13.5" customHeight="1" x14ac:dyDescent="0.2">
      <c r="A146" s="179"/>
      <c r="B146" s="180"/>
      <c r="C146" s="180"/>
      <c r="D146" s="180"/>
      <c r="E146" s="180"/>
      <c r="F146" s="180"/>
      <c r="G146" s="180"/>
      <c r="H146" s="180"/>
      <c r="I146" s="180"/>
      <c r="J146" s="180"/>
      <c r="K146" s="180"/>
      <c r="L146" s="180"/>
      <c r="M146" s="181"/>
    </row>
    <row r="147" spans="1:13" s="4" customFormat="1" ht="13.5" customHeight="1" x14ac:dyDescent="0.2">
      <c r="A147" s="66" t="s">
        <v>81</v>
      </c>
      <c r="B147" s="36"/>
      <c r="C147" s="174" t="str">
        <f>ORÇAMENTO!C27</f>
        <v>TRANSPORTE COM CAMINHÃO BASCULANTE DE 18 M³, EM VIA URBANA PAVIMENTADA, ADICIONAL PARA DMT EXCEDENTE A 30 KM (UNIDADE: M3XKM). AF_07/2020</v>
      </c>
      <c r="D147" s="174"/>
      <c r="E147" s="174"/>
      <c r="F147" s="174"/>
      <c r="G147" s="174"/>
      <c r="H147" s="174"/>
      <c r="I147" s="174"/>
      <c r="J147" s="174"/>
      <c r="K147" s="174"/>
      <c r="L147" s="174"/>
      <c r="M147" s="67" t="s">
        <v>60</v>
      </c>
    </row>
    <row r="148" spans="1:13" s="4" customFormat="1" ht="13.5" customHeight="1" x14ac:dyDescent="0.2">
      <c r="A148" s="68"/>
      <c r="B148" s="73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1"/>
    </row>
    <row r="149" spans="1:13" s="4" customFormat="1" ht="13.5" customHeight="1" x14ac:dyDescent="0.2">
      <c r="A149" s="59"/>
      <c r="B149" s="4" t="s">
        <v>7</v>
      </c>
      <c r="D149" s="74"/>
      <c r="E149" s="75"/>
      <c r="F149" s="75"/>
      <c r="G149" s="75"/>
      <c r="H149" s="75"/>
      <c r="J149" s="77"/>
      <c r="L149" s="76" t="s">
        <v>21</v>
      </c>
      <c r="M149" s="94">
        <v>553.89</v>
      </c>
    </row>
    <row r="150" spans="1:13" s="4" customFormat="1" ht="13.5" customHeight="1" x14ac:dyDescent="0.2">
      <c r="A150" s="59"/>
      <c r="E150" s="80"/>
      <c r="G150" s="81"/>
      <c r="H150" s="93"/>
      <c r="M150" s="65"/>
    </row>
    <row r="151" spans="1:13" s="4" customFormat="1" ht="13.5" customHeight="1" x14ac:dyDescent="0.2">
      <c r="A151" s="59"/>
      <c r="B151" s="4" t="s">
        <v>7</v>
      </c>
      <c r="F151" s="4" t="s">
        <v>59</v>
      </c>
      <c r="G151" s="9" t="s">
        <v>21</v>
      </c>
      <c r="H151" s="93">
        <v>42.3</v>
      </c>
      <c r="I151" s="82"/>
      <c r="L151" s="78" t="s">
        <v>21</v>
      </c>
      <c r="M151" s="79">
        <f>M149*H151</f>
        <v>23429.546999999999</v>
      </c>
    </row>
    <row r="152" spans="1:13" s="4" customFormat="1" ht="13.5" customHeight="1" x14ac:dyDescent="0.2">
      <c r="A152" s="72"/>
      <c r="B152" s="73"/>
      <c r="D152" s="74"/>
      <c r="E152" s="75"/>
      <c r="F152" s="76"/>
      <c r="G152" s="75"/>
      <c r="H152" s="76"/>
      <c r="I152" s="76"/>
      <c r="J152" s="77"/>
      <c r="K152" s="77"/>
      <c r="L152" s="78"/>
      <c r="M152" s="86"/>
    </row>
    <row r="153" spans="1:13" s="4" customFormat="1" ht="13.5" customHeight="1" x14ac:dyDescent="0.25">
      <c r="A153" s="64">
        <v>4</v>
      </c>
      <c r="B153" s="37"/>
      <c r="C153" s="176" t="s">
        <v>47</v>
      </c>
      <c r="D153" s="177"/>
      <c r="E153" s="177"/>
      <c r="F153" s="177"/>
      <c r="G153" s="177"/>
      <c r="H153" s="177"/>
      <c r="I153" s="177"/>
      <c r="J153" s="177"/>
      <c r="K153" s="177"/>
      <c r="L153" s="177"/>
      <c r="M153" s="178"/>
    </row>
    <row r="154" spans="1:13" s="4" customFormat="1" ht="13.5" customHeight="1" x14ac:dyDescent="0.2">
      <c r="A154" s="72"/>
      <c r="B154" s="73"/>
      <c r="D154" s="74"/>
      <c r="E154" s="75"/>
      <c r="F154" s="76"/>
      <c r="G154" s="75"/>
      <c r="H154" s="76"/>
      <c r="I154" s="76"/>
      <c r="J154" s="77"/>
      <c r="K154" s="77"/>
      <c r="L154" s="78"/>
      <c r="M154" s="86"/>
    </row>
    <row r="155" spans="1:13" s="4" customFormat="1" ht="13.5" customHeight="1" x14ac:dyDescent="0.2">
      <c r="A155" s="66" t="s">
        <v>20</v>
      </c>
      <c r="B155" s="36"/>
      <c r="C155" s="174" t="str">
        <f>ORÇAMENTO!C30</f>
        <v>REGULARIZAÇÃO E COMPACTAÇÃO DE SUBLEITO DE SOLO PREDOMINANTE ARGILOSO. AF_11/2019</v>
      </c>
      <c r="D155" s="174"/>
      <c r="E155" s="174"/>
      <c r="F155" s="174"/>
      <c r="G155" s="174"/>
      <c r="H155" s="174"/>
      <c r="I155" s="174"/>
      <c r="J155" s="174"/>
      <c r="K155" s="174"/>
      <c r="L155" s="174"/>
      <c r="M155" s="67" t="s">
        <v>52</v>
      </c>
    </row>
    <row r="156" spans="1:13" s="4" customFormat="1" ht="13.5" customHeight="1" x14ac:dyDescent="0.2">
      <c r="A156" s="68"/>
      <c r="B156" s="73"/>
      <c r="C156" s="70"/>
      <c r="D156" s="70"/>
      <c r="E156" s="70"/>
      <c r="F156" s="70"/>
      <c r="G156" s="70"/>
      <c r="H156" s="70"/>
      <c r="I156" s="70"/>
      <c r="J156" s="70"/>
      <c r="K156" s="70"/>
      <c r="L156" s="70"/>
      <c r="M156" s="71"/>
    </row>
    <row r="157" spans="1:13" s="4" customFormat="1" ht="13.5" customHeight="1" x14ac:dyDescent="0.2">
      <c r="A157" s="68"/>
      <c r="B157" s="73"/>
      <c r="C157" s="70"/>
      <c r="D157" s="70"/>
      <c r="E157" s="70"/>
      <c r="F157" s="108" t="s">
        <v>58</v>
      </c>
      <c r="G157" s="108" t="s">
        <v>87</v>
      </c>
      <c r="H157" s="70"/>
      <c r="I157" s="70"/>
      <c r="J157" s="70"/>
      <c r="K157" s="70"/>
      <c r="L157" s="70"/>
      <c r="M157" s="71"/>
    </row>
    <row r="158" spans="1:13" s="4" customFormat="1" ht="13.5" customHeight="1" x14ac:dyDescent="0.2">
      <c r="A158" s="72"/>
      <c r="B158" s="73" t="s">
        <v>4</v>
      </c>
      <c r="C158" s="4" t="s">
        <v>21</v>
      </c>
      <c r="D158" s="74"/>
      <c r="E158" s="75"/>
      <c r="F158" s="75">
        <v>1500</v>
      </c>
      <c r="G158" s="75">
        <v>7</v>
      </c>
      <c r="H158" s="93"/>
      <c r="J158" s="77"/>
      <c r="K158" s="77"/>
      <c r="L158" s="78" t="s">
        <v>21</v>
      </c>
      <c r="M158" s="94">
        <f>F158*G158</f>
        <v>10500</v>
      </c>
    </row>
    <row r="159" spans="1:13" s="4" customFormat="1" ht="13.5" customHeight="1" x14ac:dyDescent="0.2">
      <c r="A159" s="72"/>
      <c r="E159" s="80"/>
      <c r="F159" s="76"/>
      <c r="G159" s="81"/>
      <c r="H159" s="9"/>
      <c r="M159" s="65"/>
    </row>
    <row r="160" spans="1:13" s="4" customFormat="1" ht="13.5" customHeight="1" x14ac:dyDescent="0.2">
      <c r="A160" s="61"/>
      <c r="B160" s="4" t="s">
        <v>7</v>
      </c>
      <c r="H160" s="9"/>
      <c r="I160" s="82"/>
      <c r="L160" s="78" t="s">
        <v>21</v>
      </c>
      <c r="M160" s="79">
        <f>M158</f>
        <v>10500</v>
      </c>
    </row>
    <row r="161" spans="1:13" s="4" customFormat="1" ht="13.5" customHeight="1" x14ac:dyDescent="0.2">
      <c r="A161" s="61"/>
      <c r="H161" s="9"/>
      <c r="I161" s="82"/>
      <c r="L161" s="78"/>
      <c r="M161" s="91"/>
    </row>
    <row r="162" spans="1:13" ht="30.6" customHeight="1" x14ac:dyDescent="0.2">
      <c r="A162" s="66" t="s">
        <v>38</v>
      </c>
      <c r="B162" s="36"/>
      <c r="C162" s="174" t="str">
        <f>ORÇAMENTO!C31</f>
        <v>EXECUÇÃO E COMPACTAÇÃO DE BASE E OU SUB-BASE PARA PAVIMENTAÇÃO DE BRITA GRADUADA SIMPLES - EXCLUSIVE CARGA E TRANSPORTE. AF_11/2019</v>
      </c>
      <c r="D162" s="174"/>
      <c r="E162" s="174"/>
      <c r="F162" s="174"/>
      <c r="G162" s="174"/>
      <c r="H162" s="174"/>
      <c r="I162" s="174"/>
      <c r="J162" s="174"/>
      <c r="K162" s="174"/>
      <c r="L162" s="174"/>
      <c r="M162" s="67" t="s">
        <v>51</v>
      </c>
    </row>
    <row r="163" spans="1:13" ht="15" customHeight="1" x14ac:dyDescent="0.2">
      <c r="A163" s="68"/>
      <c r="B163" s="73"/>
      <c r="C163" s="70"/>
      <c r="D163" s="70"/>
      <c r="E163" s="70"/>
      <c r="F163" s="70"/>
      <c r="G163" s="70"/>
      <c r="H163" s="70"/>
      <c r="I163" s="70"/>
      <c r="J163" s="70"/>
      <c r="K163" s="70"/>
      <c r="L163" s="70"/>
      <c r="M163" s="71"/>
    </row>
    <row r="164" spans="1:13" ht="15" customHeight="1" x14ac:dyDescent="0.2">
      <c r="A164" s="68"/>
      <c r="B164" s="73"/>
      <c r="C164" s="70"/>
      <c r="D164" s="70"/>
      <c r="E164" s="70"/>
      <c r="F164" s="108" t="s">
        <v>58</v>
      </c>
      <c r="G164" s="108" t="s">
        <v>61</v>
      </c>
      <c r="H164" s="70" t="s">
        <v>88</v>
      </c>
      <c r="I164" s="70"/>
      <c r="J164" s="70"/>
      <c r="K164" s="70"/>
      <c r="L164" s="70"/>
      <c r="M164" s="71"/>
    </row>
    <row r="165" spans="1:13" x14ac:dyDescent="0.2">
      <c r="A165" s="68"/>
      <c r="B165" s="73" t="s">
        <v>4</v>
      </c>
      <c r="C165" s="4" t="s">
        <v>21</v>
      </c>
      <c r="D165" s="74"/>
      <c r="E165" s="75"/>
      <c r="F165" s="75">
        <v>1500</v>
      </c>
      <c r="G165" s="75">
        <v>7</v>
      </c>
      <c r="H165" s="75">
        <v>0.1</v>
      </c>
      <c r="I165" s="4"/>
      <c r="J165" s="77"/>
      <c r="K165" s="77"/>
      <c r="L165" s="78" t="s">
        <v>21</v>
      </c>
      <c r="M165" s="94">
        <f>F165*G165*H165</f>
        <v>1050</v>
      </c>
    </row>
    <row r="166" spans="1:13" x14ac:dyDescent="0.2">
      <c r="A166" s="68"/>
      <c r="B166" s="4"/>
      <c r="C166" s="4"/>
      <c r="D166" s="4"/>
      <c r="E166" s="80"/>
      <c r="F166" s="4"/>
      <c r="G166" s="81"/>
      <c r="H166" s="93"/>
      <c r="I166" s="4"/>
      <c r="J166" s="4"/>
      <c r="K166" s="4"/>
      <c r="L166" s="4"/>
      <c r="M166" s="65"/>
    </row>
    <row r="167" spans="1:13" x14ac:dyDescent="0.2">
      <c r="A167" s="61"/>
      <c r="B167" s="4" t="s">
        <v>7</v>
      </c>
      <c r="C167" s="4"/>
      <c r="D167" s="4"/>
      <c r="E167" s="4"/>
      <c r="F167" s="4"/>
      <c r="G167" s="4"/>
      <c r="H167" s="93"/>
      <c r="I167" s="82"/>
      <c r="J167" s="4"/>
      <c r="K167" s="4"/>
      <c r="L167" s="78" t="s">
        <v>21</v>
      </c>
      <c r="M167" s="79">
        <f>M165</f>
        <v>1050</v>
      </c>
    </row>
    <row r="168" spans="1:13" x14ac:dyDescent="0.2">
      <c r="A168" s="61"/>
      <c r="B168" s="73"/>
      <c r="C168" s="4"/>
      <c r="D168" s="4"/>
      <c r="E168" s="81"/>
      <c r="F168" s="4"/>
      <c r="G168" s="81"/>
      <c r="H168" s="4"/>
      <c r="I168" s="81"/>
      <c r="J168" s="4"/>
      <c r="K168" s="4"/>
      <c r="L168" s="4"/>
      <c r="M168" s="65"/>
    </row>
    <row r="169" spans="1:13" x14ac:dyDescent="0.2">
      <c r="A169" s="5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60"/>
    </row>
    <row r="170" spans="1:13" x14ac:dyDescent="0.2">
      <c r="A170" s="66" t="s">
        <v>39</v>
      </c>
      <c r="B170" s="36"/>
      <c r="C170" s="174" t="str">
        <f>ORÇAMENTO!C32</f>
        <v>PINTURA DE LIGAÇÃO (EXECUÇÃO E FORNECIMENTO DO MATERIAL BETUMINOSO, EXCLUSIVE TRANSPORTE DO MATERIAL BETUMINOSO)</v>
      </c>
      <c r="D170" s="174"/>
      <c r="E170" s="174"/>
      <c r="F170" s="174"/>
      <c r="G170" s="174"/>
      <c r="H170" s="174"/>
      <c r="I170" s="174"/>
      <c r="J170" s="174"/>
      <c r="K170" s="174"/>
      <c r="L170" s="174"/>
      <c r="M170" s="67" t="s">
        <v>52</v>
      </c>
    </row>
    <row r="171" spans="1:13" x14ac:dyDescent="0.2">
      <c r="A171" s="68"/>
      <c r="B171" s="73"/>
      <c r="C171" s="70"/>
      <c r="D171" s="70"/>
      <c r="E171" s="70"/>
      <c r="F171" s="70"/>
      <c r="G171" s="70"/>
      <c r="H171" s="70"/>
      <c r="I171" s="70"/>
      <c r="J171" s="70"/>
      <c r="K171" s="70"/>
      <c r="L171" s="70"/>
      <c r="M171" s="71"/>
    </row>
    <row r="172" spans="1:13" x14ac:dyDescent="0.2">
      <c r="A172" s="59"/>
      <c r="B172" s="4"/>
      <c r="C172" s="4"/>
      <c r="D172" s="4"/>
      <c r="E172" s="4"/>
      <c r="F172" s="4" t="s">
        <v>53</v>
      </c>
      <c r="G172" s="4" t="s">
        <v>54</v>
      </c>
      <c r="H172" s="4"/>
      <c r="I172" s="4"/>
      <c r="J172" s="4"/>
      <c r="K172" s="4"/>
      <c r="L172" s="4"/>
      <c r="M172" s="65"/>
    </row>
    <row r="173" spans="1:13" x14ac:dyDescent="0.2">
      <c r="A173" s="59"/>
      <c r="B173" s="73" t="s">
        <v>4</v>
      </c>
      <c r="C173" s="4" t="s">
        <v>21</v>
      </c>
      <c r="D173" s="74"/>
      <c r="E173" s="75"/>
      <c r="F173" s="75">
        <v>1500</v>
      </c>
      <c r="G173" s="75">
        <v>7</v>
      </c>
      <c r="H173" s="93"/>
      <c r="I173" s="4"/>
      <c r="J173" s="77"/>
      <c r="K173" s="77"/>
      <c r="L173" s="78" t="s">
        <v>21</v>
      </c>
      <c r="M173" s="94">
        <f>F173*G173</f>
        <v>10500</v>
      </c>
    </row>
    <row r="174" spans="1:13" x14ac:dyDescent="0.2">
      <c r="A174" s="59"/>
      <c r="B174" s="4"/>
      <c r="C174" s="4"/>
      <c r="D174" s="4"/>
      <c r="E174" s="80"/>
      <c r="F174" s="4"/>
      <c r="G174" s="81"/>
      <c r="I174" s="4"/>
      <c r="J174" s="4"/>
      <c r="K174" s="4"/>
      <c r="L174" s="4"/>
      <c r="M174" s="65"/>
    </row>
    <row r="175" spans="1:13" x14ac:dyDescent="0.2">
      <c r="A175" s="59"/>
      <c r="B175" s="4" t="s">
        <v>7</v>
      </c>
      <c r="C175" s="4"/>
      <c r="D175" s="4"/>
      <c r="E175" s="4"/>
      <c r="F175" s="4"/>
      <c r="G175" s="4"/>
      <c r="H175" s="93"/>
      <c r="I175" s="82"/>
      <c r="J175" s="4"/>
      <c r="K175" s="4"/>
      <c r="L175" s="78" t="s">
        <v>21</v>
      </c>
      <c r="M175" s="79">
        <f>M173</f>
        <v>10500</v>
      </c>
    </row>
    <row r="176" spans="1:13" x14ac:dyDescent="0.2">
      <c r="A176" s="5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60"/>
    </row>
    <row r="177" spans="1:13" ht="33" customHeight="1" x14ac:dyDescent="0.2">
      <c r="A177" s="66" t="s">
        <v>45</v>
      </c>
      <c r="B177" s="36"/>
      <c r="C177" s="174" t="str">
        <f>ORÇAMENTO!C33</f>
        <v>EXECUÇÃO DE PAVIMENTO COM APLICAÇÃO DE CONCRETO ASFÁLTICO, CAMADA DE ROLAMENTO - EXCLUSIVE CARGA E TRANSPORTE. AF_11/2019</v>
      </c>
      <c r="D177" s="174"/>
      <c r="E177" s="174"/>
      <c r="F177" s="174"/>
      <c r="G177" s="174"/>
      <c r="H177" s="174"/>
      <c r="I177" s="174"/>
      <c r="J177" s="174"/>
      <c r="K177" s="174"/>
      <c r="L177" s="174"/>
      <c r="M177" s="67" t="s">
        <v>51</v>
      </c>
    </row>
    <row r="178" spans="1:13" ht="15" customHeight="1" x14ac:dyDescent="0.2">
      <c r="A178" s="68"/>
      <c r="B178" s="73"/>
      <c r="C178" s="70"/>
      <c r="D178" s="70"/>
      <c r="E178" s="70"/>
      <c r="F178" s="70"/>
      <c r="G178" s="70"/>
      <c r="H178" s="70"/>
      <c r="I178" s="70"/>
      <c r="J178" s="70"/>
      <c r="K178" s="70"/>
      <c r="L178" s="70"/>
      <c r="M178" s="71"/>
    </row>
    <row r="179" spans="1:13" ht="15.6" customHeight="1" x14ac:dyDescent="0.2">
      <c r="A179" s="68"/>
      <c r="B179" s="175"/>
      <c r="C179" s="175"/>
      <c r="D179" s="70"/>
      <c r="E179" s="70"/>
      <c r="F179" s="70" t="s">
        <v>40</v>
      </c>
      <c r="G179" s="70" t="s">
        <v>61</v>
      </c>
      <c r="H179" s="70" t="s">
        <v>55</v>
      </c>
      <c r="I179" s="70" t="s">
        <v>79</v>
      </c>
      <c r="J179" s="70"/>
      <c r="K179" s="70"/>
      <c r="L179" s="70"/>
      <c r="M179" s="95"/>
    </row>
    <row r="180" spans="1:13" ht="16.899999999999999" customHeight="1" x14ac:dyDescent="0.2">
      <c r="A180" s="59"/>
      <c r="B180" s="73" t="s">
        <v>4</v>
      </c>
      <c r="C180" s="4" t="s">
        <v>21</v>
      </c>
      <c r="D180" s="74"/>
      <c r="E180" s="75"/>
      <c r="F180" s="75">
        <v>1500</v>
      </c>
      <c r="G180" s="75">
        <v>7</v>
      </c>
      <c r="H180" s="75">
        <f>F180*G180</f>
        <v>10500</v>
      </c>
      <c r="I180" s="75">
        <v>0.04</v>
      </c>
      <c r="J180" s="77"/>
      <c r="K180" s="77"/>
      <c r="L180" s="78" t="s">
        <v>21</v>
      </c>
      <c r="M180" s="79">
        <f>H180*I180</f>
        <v>420</v>
      </c>
    </row>
    <row r="181" spans="1:13" ht="15.75" customHeight="1" x14ac:dyDescent="0.2">
      <c r="A181" s="59"/>
      <c r="B181" s="73"/>
      <c r="C181" s="4"/>
      <c r="D181" s="74"/>
      <c r="E181" s="75"/>
      <c r="F181" s="75"/>
      <c r="G181" s="75"/>
      <c r="H181" s="75"/>
      <c r="I181" s="75"/>
      <c r="J181" s="77"/>
      <c r="K181" s="77"/>
      <c r="L181" s="78"/>
      <c r="M181" s="86"/>
    </row>
    <row r="182" spans="1:13" ht="33.6" customHeight="1" x14ac:dyDescent="0.2">
      <c r="A182" s="66" t="s">
        <v>82</v>
      </c>
      <c r="B182" s="36"/>
      <c r="C182" s="174" t="str">
        <f>ORÇAMENTO!C34</f>
        <v>TRANSPORTE COM CAMINHÃO BASCULANTE DE 18M³, EM VIA URBANA PAVIMENTADA, DMT ATÉ 30 KM (UNIDADE: M³XKM). AF_07/2020</v>
      </c>
      <c r="D182" s="174"/>
      <c r="E182" s="174"/>
      <c r="F182" s="174"/>
      <c r="G182" s="174"/>
      <c r="H182" s="174"/>
      <c r="I182" s="174"/>
      <c r="J182" s="174"/>
      <c r="K182" s="174"/>
      <c r="L182" s="174"/>
      <c r="M182" s="67" t="s">
        <v>57</v>
      </c>
    </row>
    <row r="183" spans="1:13" ht="15" customHeight="1" x14ac:dyDescent="0.2">
      <c r="A183" s="68"/>
      <c r="B183" s="73"/>
      <c r="C183" s="70"/>
      <c r="D183" s="70"/>
      <c r="E183" s="70"/>
      <c r="F183" s="70"/>
      <c r="G183" s="70"/>
      <c r="H183" s="70"/>
      <c r="I183" s="70"/>
      <c r="J183" s="70"/>
      <c r="K183" s="70"/>
      <c r="L183" s="70"/>
      <c r="M183" s="71"/>
    </row>
    <row r="184" spans="1:13" ht="15" customHeight="1" x14ac:dyDescent="0.2">
      <c r="A184" s="68"/>
      <c r="B184" s="73" t="s">
        <v>96</v>
      </c>
      <c r="C184" s="40" t="s">
        <v>85</v>
      </c>
      <c r="D184" s="29"/>
      <c r="E184" s="29"/>
      <c r="F184" s="29"/>
      <c r="G184" s="29" t="s">
        <v>65</v>
      </c>
      <c r="H184" s="48">
        <v>700</v>
      </c>
      <c r="I184" s="29"/>
      <c r="J184" s="29"/>
      <c r="K184" s="29"/>
      <c r="L184" s="29"/>
      <c r="M184" s="94">
        <f>H184</f>
        <v>700</v>
      </c>
    </row>
    <row r="185" spans="1:13" ht="15" customHeight="1" x14ac:dyDescent="0.2">
      <c r="A185" s="68"/>
      <c r="B185" s="73"/>
      <c r="C185" s="70"/>
      <c r="D185" s="70"/>
      <c r="E185" s="70"/>
      <c r="F185" s="70"/>
      <c r="G185" s="70"/>
      <c r="H185" s="70"/>
      <c r="I185" s="70"/>
      <c r="J185" s="70"/>
      <c r="K185" s="70"/>
      <c r="L185" s="70"/>
      <c r="M185" s="71"/>
    </row>
    <row r="186" spans="1:13" ht="16.5" customHeight="1" x14ac:dyDescent="0.2">
      <c r="A186" s="59"/>
      <c r="B186" s="73" t="s">
        <v>96</v>
      </c>
      <c r="C186" s="40" t="s">
        <v>116</v>
      </c>
      <c r="D186" s="29"/>
      <c r="E186" s="29"/>
      <c r="F186" s="29"/>
      <c r="G186" s="29" t="s">
        <v>65</v>
      </c>
      <c r="H186" s="48">
        <f>M180</f>
        <v>420</v>
      </c>
      <c r="I186" s="29"/>
      <c r="J186" s="29"/>
      <c r="K186" s="29"/>
      <c r="L186" s="29"/>
      <c r="M186" s="94">
        <f>H186</f>
        <v>420</v>
      </c>
    </row>
    <row r="187" spans="1:13" ht="16.5" customHeight="1" x14ac:dyDescent="0.2">
      <c r="A187" s="59"/>
      <c r="B187" s="73"/>
      <c r="C187" s="40"/>
      <c r="D187" s="29"/>
      <c r="E187" s="29"/>
      <c r="F187" s="29"/>
      <c r="G187" s="29"/>
      <c r="H187" s="48"/>
      <c r="I187" s="29"/>
      <c r="J187" s="29"/>
      <c r="K187" s="29"/>
      <c r="L187" s="29"/>
      <c r="M187" s="86"/>
    </row>
    <row r="188" spans="1:13" ht="16.5" customHeight="1" x14ac:dyDescent="0.2">
      <c r="A188" s="59"/>
      <c r="B188" s="73" t="s">
        <v>115</v>
      </c>
      <c r="C188" s="40"/>
      <c r="D188" s="29"/>
      <c r="E188" s="29"/>
      <c r="F188" s="29"/>
      <c r="G188" s="29"/>
      <c r="H188" s="48"/>
      <c r="I188" s="29"/>
      <c r="J188" s="29"/>
      <c r="K188" s="29"/>
      <c r="L188" s="29"/>
      <c r="M188" s="94">
        <f>M184+M186</f>
        <v>1120</v>
      </c>
    </row>
    <row r="189" spans="1:13" x14ac:dyDescent="0.2">
      <c r="A189" s="5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60"/>
    </row>
    <row r="190" spans="1:13" x14ac:dyDescent="0.2">
      <c r="A190" s="59"/>
      <c r="B190" s="4" t="s">
        <v>7</v>
      </c>
      <c r="C190" s="4"/>
      <c r="D190" s="4"/>
      <c r="E190" s="4"/>
      <c r="F190" s="4"/>
      <c r="G190" s="93" t="s">
        <v>66</v>
      </c>
      <c r="H190" s="93">
        <v>30</v>
      </c>
      <c r="I190" s="82"/>
      <c r="J190" s="4"/>
      <c r="K190" s="4"/>
      <c r="L190" s="78" t="s">
        <v>21</v>
      </c>
      <c r="M190" s="109">
        <f>M188*H190</f>
        <v>33600</v>
      </c>
    </row>
    <row r="191" spans="1:13" x14ac:dyDescent="0.2">
      <c r="A191" s="59"/>
      <c r="B191" s="4"/>
      <c r="C191" s="4"/>
      <c r="D191" s="4"/>
      <c r="E191" s="4"/>
      <c r="F191" s="4"/>
      <c r="G191" s="93"/>
      <c r="H191" s="93"/>
      <c r="I191" s="82"/>
      <c r="J191" s="4"/>
      <c r="K191" s="4"/>
      <c r="L191" s="78"/>
      <c r="M191" s="60"/>
    </row>
    <row r="192" spans="1:13" ht="27.75" customHeight="1" x14ac:dyDescent="0.2">
      <c r="A192" s="66" t="s">
        <v>114</v>
      </c>
      <c r="B192" s="36"/>
      <c r="C192" s="174" t="str">
        <f>ORÇAMENTO!C35</f>
        <v>TRANSPORTE COM CAMINHÃO BASCULANTE DE 18 M³, EM VIA URBANA PAVIMENTADA, ADICIONAL PARA DMT EXCEDENTE A 30 KM (UNIDADE: M3XKM). AF_07/2020</v>
      </c>
      <c r="D192" s="174"/>
      <c r="E192" s="174"/>
      <c r="F192" s="174"/>
      <c r="G192" s="174"/>
      <c r="H192" s="174"/>
      <c r="I192" s="174"/>
      <c r="J192" s="174"/>
      <c r="K192" s="174"/>
      <c r="L192" s="174"/>
      <c r="M192" s="67" t="s">
        <v>63</v>
      </c>
    </row>
    <row r="193" spans="1:13" x14ac:dyDescent="0.2">
      <c r="A193" s="68"/>
      <c r="B193" s="73"/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1"/>
    </row>
    <row r="194" spans="1:13" x14ac:dyDescent="0.2">
      <c r="A194" s="72"/>
      <c r="B194" s="73" t="s">
        <v>91</v>
      </c>
      <c r="C194" s="40"/>
      <c r="D194" s="29"/>
      <c r="E194" s="29"/>
      <c r="F194" s="29"/>
      <c r="G194" s="29" t="s">
        <v>65</v>
      </c>
      <c r="H194" s="48">
        <v>1120</v>
      </c>
      <c r="I194" s="29"/>
      <c r="J194" s="29"/>
      <c r="K194" s="29"/>
      <c r="L194" s="29"/>
      <c r="M194" s="94">
        <f>H194</f>
        <v>1120</v>
      </c>
    </row>
    <row r="195" spans="1:13" x14ac:dyDescent="0.2">
      <c r="A195" s="72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60"/>
    </row>
    <row r="196" spans="1:13" x14ac:dyDescent="0.2">
      <c r="A196" s="72"/>
      <c r="B196" s="4" t="s">
        <v>7</v>
      </c>
      <c r="C196" s="4"/>
      <c r="D196" s="4"/>
      <c r="E196" s="4"/>
      <c r="F196" s="4"/>
      <c r="G196" s="93" t="s">
        <v>66</v>
      </c>
      <c r="H196" s="93">
        <v>42.3</v>
      </c>
      <c r="I196" s="82"/>
      <c r="J196" s="4"/>
      <c r="K196" s="4"/>
      <c r="L196" s="78" t="s">
        <v>21</v>
      </c>
      <c r="M196" s="109">
        <f>M194*H196</f>
        <v>47376</v>
      </c>
    </row>
    <row r="197" spans="1:13" x14ac:dyDescent="0.2">
      <c r="A197" s="5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60"/>
    </row>
    <row r="198" spans="1:13" ht="15.75" x14ac:dyDescent="0.25">
      <c r="A198" s="112">
        <v>5</v>
      </c>
      <c r="B198" s="37"/>
      <c r="C198" s="186" t="s">
        <v>89</v>
      </c>
      <c r="D198" s="186"/>
      <c r="E198" s="186"/>
      <c r="F198" s="186"/>
      <c r="G198" s="186"/>
      <c r="H198" s="186"/>
      <c r="I198" s="186"/>
      <c r="J198" s="186"/>
      <c r="K198" s="186"/>
      <c r="L198" s="186"/>
      <c r="M198" s="186"/>
    </row>
    <row r="199" spans="1:13" ht="15.75" x14ac:dyDescent="0.25">
      <c r="A199" s="110"/>
      <c r="B199" s="30"/>
      <c r="C199" s="111"/>
      <c r="D199" s="111"/>
      <c r="E199" s="111"/>
      <c r="F199" s="111"/>
      <c r="G199" s="111"/>
      <c r="H199" s="111"/>
      <c r="I199" s="111"/>
      <c r="J199" s="111"/>
      <c r="K199" s="111"/>
      <c r="L199" s="111"/>
      <c r="M199" s="111"/>
    </row>
    <row r="200" spans="1:13" x14ac:dyDescent="0.2">
      <c r="A200" s="113" t="s">
        <v>92</v>
      </c>
      <c r="B200" s="36"/>
      <c r="C200" s="174" t="str">
        <f>ORÇAMENTO!C38</f>
        <v>PINTURA DE LIGAÇÃO (EXECUÇÃO E FORNECIMENTO DO MATERIAL BETUMINOSO, EXCLUSIVE TRANSPORTE DO MATERIAL BETUMINOSO)</v>
      </c>
      <c r="D200" s="174"/>
      <c r="E200" s="174"/>
      <c r="F200" s="174"/>
      <c r="G200" s="174"/>
      <c r="H200" s="174"/>
      <c r="I200" s="174"/>
      <c r="J200" s="174"/>
      <c r="K200" s="174"/>
      <c r="L200" s="174"/>
      <c r="M200" s="114" t="s">
        <v>19</v>
      </c>
    </row>
    <row r="201" spans="1:13" x14ac:dyDescent="0.2">
      <c r="A201" s="68"/>
      <c r="B201" s="73"/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1"/>
    </row>
    <row r="202" spans="1:13" x14ac:dyDescent="0.2">
      <c r="A202" s="59"/>
      <c r="B202" s="4"/>
      <c r="C202" s="4"/>
      <c r="D202" s="4"/>
      <c r="E202" s="4"/>
      <c r="F202" s="4" t="s">
        <v>53</v>
      </c>
      <c r="G202" s="4" t="s">
        <v>54</v>
      </c>
      <c r="H202" s="4" t="s">
        <v>90</v>
      </c>
      <c r="I202" s="4" t="s">
        <v>4</v>
      </c>
      <c r="J202" s="4"/>
      <c r="K202" s="4"/>
      <c r="L202" s="4"/>
      <c r="M202" s="65"/>
    </row>
    <row r="203" spans="1:13" x14ac:dyDescent="0.2">
      <c r="A203" s="59"/>
      <c r="B203" s="73" t="s">
        <v>4</v>
      </c>
      <c r="C203" s="4" t="s">
        <v>21</v>
      </c>
      <c r="D203" s="74"/>
      <c r="E203" s="75"/>
      <c r="F203" s="75">
        <v>7</v>
      </c>
      <c r="G203" s="75">
        <v>2</v>
      </c>
      <c r="H203" s="75">
        <f>F203*G203</f>
        <v>14</v>
      </c>
      <c r="I203" s="75">
        <v>10</v>
      </c>
      <c r="J203" s="77"/>
      <c r="K203" s="77"/>
      <c r="L203" s="78" t="s">
        <v>21</v>
      </c>
      <c r="M203" s="94">
        <f>H203*I203</f>
        <v>140</v>
      </c>
    </row>
    <row r="204" spans="1:13" x14ac:dyDescent="0.2">
      <c r="A204" s="59"/>
      <c r="B204" s="73"/>
      <c r="C204" s="4"/>
      <c r="D204" s="74"/>
      <c r="E204" s="75"/>
      <c r="F204" s="75"/>
      <c r="G204" s="75"/>
      <c r="H204" s="75"/>
      <c r="I204" s="75"/>
      <c r="J204" s="77"/>
      <c r="K204" s="77"/>
      <c r="L204" s="78"/>
      <c r="M204" s="86"/>
    </row>
    <row r="205" spans="1:13" x14ac:dyDescent="0.2">
      <c r="A205" s="59"/>
      <c r="B205" s="73" t="s">
        <v>4</v>
      </c>
      <c r="C205" s="4" t="s">
        <v>21</v>
      </c>
      <c r="D205" s="74"/>
      <c r="E205" s="75"/>
      <c r="F205" s="75">
        <v>7</v>
      </c>
      <c r="G205" s="75">
        <v>3.7</v>
      </c>
      <c r="H205" s="75">
        <f>F205*G205</f>
        <v>25.900000000000002</v>
      </c>
      <c r="I205" s="75">
        <v>5</v>
      </c>
      <c r="J205" s="77"/>
      <c r="K205" s="77"/>
      <c r="L205" s="78" t="s">
        <v>21</v>
      </c>
      <c r="M205" s="94">
        <f>H205*I205</f>
        <v>129.5</v>
      </c>
    </row>
    <row r="206" spans="1:13" x14ac:dyDescent="0.2">
      <c r="A206" s="59"/>
      <c r="B206" s="4"/>
      <c r="C206" s="4"/>
      <c r="D206" s="4"/>
      <c r="E206" s="80"/>
      <c r="F206" s="4"/>
      <c r="G206" s="81"/>
      <c r="I206" s="4"/>
      <c r="J206" s="4"/>
      <c r="K206" s="4"/>
      <c r="L206" s="4"/>
      <c r="M206" s="65"/>
    </row>
    <row r="207" spans="1:13" x14ac:dyDescent="0.2">
      <c r="A207" s="59"/>
      <c r="B207" s="4" t="s">
        <v>7</v>
      </c>
      <c r="C207" s="4"/>
      <c r="D207" s="4"/>
      <c r="E207" s="4"/>
      <c r="F207" s="4"/>
      <c r="G207" s="4"/>
      <c r="H207" s="93"/>
      <c r="I207" s="82"/>
      <c r="J207" s="4"/>
      <c r="K207" s="4"/>
      <c r="L207" s="78" t="s">
        <v>21</v>
      </c>
      <c r="M207" s="79">
        <f>M203+M205</f>
        <v>269.5</v>
      </c>
    </row>
    <row r="208" spans="1:13" x14ac:dyDescent="0.2">
      <c r="A208" s="59"/>
      <c r="B208" s="4"/>
      <c r="C208" s="4"/>
      <c r="D208" s="4"/>
      <c r="E208" s="4"/>
      <c r="F208" s="4"/>
      <c r="G208" s="4"/>
      <c r="H208" s="93"/>
      <c r="I208" s="82"/>
      <c r="J208" s="4"/>
      <c r="K208" s="4"/>
      <c r="L208" s="78"/>
      <c r="M208" s="91"/>
    </row>
    <row r="209" spans="1:13" x14ac:dyDescent="0.2">
      <c r="A209" s="66" t="s">
        <v>93</v>
      </c>
      <c r="B209" s="36"/>
      <c r="C209" s="174" t="str">
        <f>ORÇAMENTO!C39</f>
        <v>EXECUÇÃO DE PAVIMENTO COM APLICAÇÃO DE CONCRETO ASFÁLTICO, CAMADA DE ROLAMENTO - EXCLUSIVE CARGA E TRANSPORTE. AF_11/2019</v>
      </c>
      <c r="D209" s="174"/>
      <c r="E209" s="174"/>
      <c r="F209" s="174"/>
      <c r="G209" s="174"/>
      <c r="H209" s="174"/>
      <c r="I209" s="174"/>
      <c r="J209" s="174"/>
      <c r="K209" s="174"/>
      <c r="L209" s="174"/>
      <c r="M209" s="67" t="s">
        <v>51</v>
      </c>
    </row>
    <row r="210" spans="1:13" x14ac:dyDescent="0.2">
      <c r="A210" s="68"/>
      <c r="B210" s="73"/>
      <c r="C210" s="70"/>
      <c r="D210" s="70"/>
      <c r="E210" s="70"/>
      <c r="F210" s="70"/>
      <c r="G210" s="70"/>
      <c r="H210" s="70"/>
      <c r="I210" s="70"/>
      <c r="J210" s="70"/>
      <c r="K210" s="70"/>
      <c r="L210" s="70"/>
      <c r="M210" s="71"/>
    </row>
    <row r="211" spans="1:13" x14ac:dyDescent="0.2">
      <c r="A211" s="68"/>
      <c r="B211" s="4"/>
      <c r="C211" s="4"/>
      <c r="D211" s="4"/>
      <c r="E211" s="4"/>
      <c r="F211" s="4" t="s">
        <v>53</v>
      </c>
      <c r="G211" s="4" t="s">
        <v>54</v>
      </c>
      <c r="H211" s="4" t="s">
        <v>90</v>
      </c>
      <c r="I211" s="4" t="s">
        <v>4</v>
      </c>
      <c r="J211" s="4" t="s">
        <v>88</v>
      </c>
      <c r="K211" s="4"/>
      <c r="L211" s="4"/>
      <c r="M211" s="65"/>
    </row>
    <row r="212" spans="1:13" x14ac:dyDescent="0.2">
      <c r="A212" s="59"/>
      <c r="B212" s="73" t="s">
        <v>4</v>
      </c>
      <c r="C212" s="4" t="s">
        <v>21</v>
      </c>
      <c r="D212" s="74"/>
      <c r="E212" s="75"/>
      <c r="F212" s="75">
        <v>7</v>
      </c>
      <c r="G212" s="75">
        <v>2</v>
      </c>
      <c r="H212" s="75">
        <f>F212*G212</f>
        <v>14</v>
      </c>
      <c r="I212" s="75">
        <v>10</v>
      </c>
      <c r="J212" s="75">
        <v>0.2</v>
      </c>
      <c r="K212" s="77"/>
      <c r="L212" s="78" t="s">
        <v>21</v>
      </c>
      <c r="M212" s="94">
        <f>H212*I212*J212</f>
        <v>28</v>
      </c>
    </row>
    <row r="213" spans="1:13" x14ac:dyDescent="0.2">
      <c r="A213" s="59"/>
      <c r="B213" s="73"/>
      <c r="C213" s="4"/>
      <c r="D213" s="74"/>
      <c r="E213" s="75"/>
      <c r="F213" s="75"/>
      <c r="G213" s="75"/>
      <c r="H213" s="75"/>
      <c r="I213" s="75"/>
      <c r="J213" s="77"/>
      <c r="K213" s="77"/>
      <c r="L213" s="78"/>
      <c r="M213" s="86"/>
    </row>
    <row r="214" spans="1:13" x14ac:dyDescent="0.2">
      <c r="A214" s="59"/>
      <c r="B214" s="73" t="s">
        <v>4</v>
      </c>
      <c r="C214" s="4" t="s">
        <v>21</v>
      </c>
      <c r="D214" s="74"/>
      <c r="E214" s="75"/>
      <c r="F214" s="75">
        <v>7</v>
      </c>
      <c r="G214" s="75">
        <v>3.7</v>
      </c>
      <c r="H214" s="75">
        <f>F214*G214</f>
        <v>25.900000000000002</v>
      </c>
      <c r="I214" s="75">
        <v>5</v>
      </c>
      <c r="J214" s="75">
        <v>0.2</v>
      </c>
      <c r="K214" s="77"/>
      <c r="L214" s="78" t="s">
        <v>21</v>
      </c>
      <c r="M214" s="94">
        <f>H214*I214*J214</f>
        <v>25.900000000000002</v>
      </c>
    </row>
    <row r="215" spans="1:13" x14ac:dyDescent="0.2">
      <c r="A215" s="59"/>
      <c r="B215" s="4"/>
      <c r="C215" s="4"/>
      <c r="D215" s="4"/>
      <c r="E215" s="80"/>
      <c r="F215" s="4"/>
      <c r="G215" s="81"/>
      <c r="I215" s="4"/>
      <c r="J215" s="4"/>
      <c r="K215" s="4"/>
      <c r="L215" s="4"/>
      <c r="M215" s="65"/>
    </row>
    <row r="216" spans="1:13" x14ac:dyDescent="0.2">
      <c r="A216" s="59"/>
      <c r="B216" s="4" t="s">
        <v>7</v>
      </c>
      <c r="C216" s="4"/>
      <c r="D216" s="4"/>
      <c r="E216" s="4"/>
      <c r="F216" s="4"/>
      <c r="G216" s="4"/>
      <c r="H216" s="93"/>
      <c r="I216" s="82"/>
      <c r="J216" s="4"/>
      <c r="K216" s="4"/>
      <c r="L216" s="78" t="s">
        <v>21</v>
      </c>
      <c r="M216" s="79">
        <f>M212+M214</f>
        <v>53.900000000000006</v>
      </c>
    </row>
    <row r="217" spans="1:13" x14ac:dyDescent="0.2">
      <c r="A217" s="59"/>
      <c r="B217" s="73"/>
      <c r="C217" s="4"/>
      <c r="D217" s="74"/>
      <c r="E217" s="75"/>
      <c r="F217" s="75"/>
      <c r="G217" s="75"/>
      <c r="H217" s="75"/>
      <c r="I217" s="75"/>
      <c r="J217" s="77"/>
      <c r="K217" s="77"/>
      <c r="L217" s="78"/>
      <c r="M217" s="86"/>
    </row>
    <row r="218" spans="1:13" x14ac:dyDescent="0.2">
      <c r="A218" s="66" t="s">
        <v>94</v>
      </c>
      <c r="B218" s="36"/>
      <c r="C218" s="174" t="str">
        <f>ORÇAMENTO!C40</f>
        <v>TRANSPORTE COM CAMINHÃO BASCULANTE DE 18M³, EM VIA URBANA PAVIMENTADA, DMT ATÉ 30 KM (UNIDADE: M³XKM). AF_07/2020</v>
      </c>
      <c r="D218" s="174"/>
      <c r="E218" s="174"/>
      <c r="F218" s="174"/>
      <c r="G218" s="174"/>
      <c r="H218" s="174"/>
      <c r="I218" s="174"/>
      <c r="J218" s="174"/>
      <c r="K218" s="174"/>
      <c r="L218" s="174"/>
      <c r="M218" s="67" t="s">
        <v>57</v>
      </c>
    </row>
    <row r="219" spans="1:13" x14ac:dyDescent="0.2">
      <c r="A219" s="68"/>
      <c r="B219" s="73"/>
      <c r="C219" s="70"/>
      <c r="D219" s="70"/>
      <c r="E219" s="70"/>
      <c r="F219" s="70"/>
      <c r="G219" s="70"/>
      <c r="H219" s="70"/>
      <c r="I219" s="70"/>
      <c r="J219" s="70"/>
      <c r="K219" s="70"/>
      <c r="L219" s="70"/>
      <c r="M219" s="71"/>
    </row>
    <row r="220" spans="1:13" x14ac:dyDescent="0.2">
      <c r="A220" s="59"/>
      <c r="B220" s="73" t="s">
        <v>91</v>
      </c>
      <c r="C220" s="40"/>
      <c r="D220" s="29"/>
      <c r="E220" s="29"/>
      <c r="F220" s="29"/>
      <c r="G220" s="29" t="s">
        <v>65</v>
      </c>
      <c r="H220" s="48">
        <v>53.9</v>
      </c>
      <c r="I220" s="29"/>
      <c r="J220" s="29"/>
      <c r="K220" s="29"/>
      <c r="L220" s="29"/>
      <c r="M220" s="94">
        <f>H220</f>
        <v>53.9</v>
      </c>
    </row>
    <row r="221" spans="1:13" x14ac:dyDescent="0.2">
      <c r="A221" s="5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60"/>
    </row>
    <row r="222" spans="1:13" x14ac:dyDescent="0.2">
      <c r="A222" s="59"/>
      <c r="B222" s="4" t="s">
        <v>7</v>
      </c>
      <c r="C222" s="4"/>
      <c r="D222" s="4"/>
      <c r="E222" s="4"/>
      <c r="F222" s="4"/>
      <c r="G222" s="93" t="s">
        <v>66</v>
      </c>
      <c r="H222" s="93">
        <v>30</v>
      </c>
      <c r="I222" s="82"/>
      <c r="J222" s="4"/>
      <c r="K222" s="4"/>
      <c r="L222" s="78" t="s">
        <v>21</v>
      </c>
      <c r="M222" s="109">
        <f>M220*H222</f>
        <v>1617</v>
      </c>
    </row>
    <row r="223" spans="1:13" x14ac:dyDescent="0.2">
      <c r="A223" s="59"/>
      <c r="B223" s="4"/>
      <c r="C223" s="4"/>
      <c r="D223" s="4"/>
      <c r="E223" s="4"/>
      <c r="F223" s="4"/>
      <c r="G223" s="93"/>
      <c r="H223" s="93"/>
      <c r="I223" s="82"/>
      <c r="J223" s="4"/>
      <c r="K223" s="4"/>
      <c r="L223" s="78"/>
      <c r="M223" s="60"/>
    </row>
    <row r="224" spans="1:13" ht="24" customHeight="1" x14ac:dyDescent="0.2">
      <c r="A224" s="66" t="s">
        <v>117</v>
      </c>
      <c r="B224" s="36"/>
      <c r="C224" s="174" t="str">
        <f>ORÇAMENTO!C41</f>
        <v>TRANSPORTE COM CAMINHÃO BASCULANTE DE 18 M³, EM VIA URBANA PAVIMENTADA, ADICIONAL PARA DMT EXCEDENTE A 30 KM (UNIDADE: M3XKM). AF_07/2020</v>
      </c>
      <c r="D224" s="174"/>
      <c r="E224" s="174"/>
      <c r="F224" s="174"/>
      <c r="G224" s="174"/>
      <c r="H224" s="174"/>
      <c r="I224" s="174"/>
      <c r="J224" s="174"/>
      <c r="K224" s="174"/>
      <c r="L224" s="174"/>
      <c r="M224" s="67" t="s">
        <v>63</v>
      </c>
    </row>
    <row r="225" spans="1:13" x14ac:dyDescent="0.2">
      <c r="A225" s="68"/>
      <c r="B225" s="73"/>
      <c r="C225" s="70"/>
      <c r="D225" s="70"/>
      <c r="E225" s="70"/>
      <c r="F225" s="70"/>
      <c r="G225" s="70"/>
      <c r="H225" s="70"/>
      <c r="I225" s="70"/>
      <c r="J225" s="70"/>
      <c r="K225" s="70"/>
      <c r="L225" s="70"/>
      <c r="M225" s="71"/>
    </row>
    <row r="226" spans="1:13" x14ac:dyDescent="0.2">
      <c r="A226" s="72"/>
      <c r="B226" s="73" t="s">
        <v>98</v>
      </c>
      <c r="C226" s="40"/>
      <c r="D226" s="29"/>
      <c r="E226" s="29"/>
      <c r="F226" s="29"/>
      <c r="G226" s="29" t="s">
        <v>65</v>
      </c>
      <c r="H226" s="48">
        <v>53.9</v>
      </c>
      <c r="I226" s="29"/>
      <c r="J226" s="29"/>
      <c r="K226" s="29"/>
      <c r="L226" s="29"/>
      <c r="M226" s="94">
        <f>H226</f>
        <v>53.9</v>
      </c>
    </row>
    <row r="227" spans="1:13" x14ac:dyDescent="0.2">
      <c r="A227" s="72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60"/>
    </row>
    <row r="228" spans="1:13" x14ac:dyDescent="0.2">
      <c r="A228" s="72"/>
      <c r="B228" s="4" t="s">
        <v>7</v>
      </c>
      <c r="C228" s="4"/>
      <c r="D228" s="4"/>
      <c r="E228" s="4"/>
      <c r="F228" s="4"/>
      <c r="G228" s="93" t="s">
        <v>66</v>
      </c>
      <c r="H228" s="93">
        <v>42.3</v>
      </c>
      <c r="I228" s="82"/>
      <c r="J228" s="4"/>
      <c r="K228" s="4"/>
      <c r="L228" s="78" t="s">
        <v>21</v>
      </c>
      <c r="M228" s="109">
        <f>M226*H228</f>
        <v>2279.9699999999998</v>
      </c>
    </row>
    <row r="229" spans="1:13" x14ac:dyDescent="0.2">
      <c r="A229" s="5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60"/>
    </row>
    <row r="230" spans="1:13" ht="15.75" x14ac:dyDescent="0.25">
      <c r="A230" s="64">
        <v>6</v>
      </c>
      <c r="B230" s="37"/>
      <c r="C230" s="176" t="s">
        <v>32</v>
      </c>
      <c r="D230" s="177"/>
      <c r="E230" s="177"/>
      <c r="F230" s="177"/>
      <c r="G230" s="177"/>
      <c r="H230" s="177"/>
      <c r="I230" s="177"/>
      <c r="J230" s="177"/>
      <c r="K230" s="177"/>
      <c r="L230" s="177"/>
      <c r="M230" s="178"/>
    </row>
    <row r="231" spans="1:13" x14ac:dyDescent="0.2">
      <c r="A231" s="59"/>
      <c r="B231" s="4"/>
      <c r="C231" s="4"/>
      <c r="D231" s="4"/>
      <c r="E231" s="4"/>
      <c r="F231" s="4"/>
      <c r="G231" s="4"/>
      <c r="H231" s="4"/>
      <c r="I231" s="82"/>
      <c r="J231" s="4"/>
      <c r="K231" s="4"/>
      <c r="L231" s="78"/>
      <c r="M231" s="91"/>
    </row>
    <row r="232" spans="1:13" x14ac:dyDescent="0.2">
      <c r="A232" s="66" t="s">
        <v>118</v>
      </c>
      <c r="B232" s="36"/>
      <c r="C232" s="174" t="str">
        <f>ORÇAMENTO!C44</f>
        <v xml:space="preserve">PINTURA DE FAIXA COM TERMIPLÁSTICO POR ASPERSÃO ESPESSURA DE 1,5MM. </v>
      </c>
      <c r="D232" s="174"/>
      <c r="E232" s="174"/>
      <c r="F232" s="174"/>
      <c r="G232" s="174"/>
      <c r="H232" s="174"/>
      <c r="I232" s="174"/>
      <c r="J232" s="174"/>
      <c r="K232" s="174"/>
      <c r="L232" s="174"/>
      <c r="M232" s="67" t="s">
        <v>19</v>
      </c>
    </row>
    <row r="233" spans="1:13" x14ac:dyDescent="0.2">
      <c r="A233" s="59"/>
      <c r="B233" s="4"/>
      <c r="C233" s="4"/>
      <c r="D233" s="4"/>
      <c r="E233" s="4"/>
      <c r="F233" s="4"/>
      <c r="G233" s="4"/>
      <c r="H233" s="4"/>
      <c r="I233" s="82"/>
      <c r="J233" s="4"/>
      <c r="K233" s="4"/>
      <c r="L233" s="78"/>
      <c r="M233" s="91"/>
    </row>
    <row r="234" spans="1:13" x14ac:dyDescent="0.2">
      <c r="A234" s="59"/>
      <c r="B234" s="4" t="s">
        <v>95</v>
      </c>
      <c r="C234" s="4"/>
      <c r="D234" s="4"/>
      <c r="E234" s="97"/>
      <c r="F234" s="97"/>
      <c r="G234" s="97"/>
      <c r="H234" s="98"/>
      <c r="K234" s="4"/>
      <c r="L234" s="76" t="s">
        <v>21</v>
      </c>
      <c r="M234" s="127">
        <v>3000</v>
      </c>
    </row>
    <row r="235" spans="1:13" x14ac:dyDescent="0.2">
      <c r="A235" s="5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60"/>
    </row>
    <row r="236" spans="1:13" ht="24.75" customHeight="1" x14ac:dyDescent="0.2">
      <c r="A236" s="66" t="s">
        <v>119</v>
      </c>
      <c r="B236" s="36"/>
      <c r="C236" s="174" t="str">
        <f>ORÇAMENTO!C45</f>
        <v xml:space="preserve">TACHA REFLETIVA TIPO SPTRG, COM CATADIÓPTRICO NAS DUAS FACES (EXECUÇÃO, INCLUINDO FORNECIMENTO, COLOCAÇÃO E TRANSPORTE DE TODOS OS MATERIAS) </v>
      </c>
      <c r="D236" s="174"/>
      <c r="E236" s="174"/>
      <c r="F236" s="174"/>
      <c r="G236" s="174"/>
      <c r="H236" s="174"/>
      <c r="I236" s="174"/>
      <c r="J236" s="174"/>
      <c r="K236" s="174"/>
      <c r="L236" s="174"/>
      <c r="M236" s="67" t="s">
        <v>64</v>
      </c>
    </row>
    <row r="237" spans="1:13" ht="15" customHeight="1" x14ac:dyDescent="0.2">
      <c r="A237" s="68"/>
      <c r="B237" s="73"/>
      <c r="C237" s="70"/>
      <c r="D237" s="70"/>
      <c r="E237" s="70"/>
      <c r="F237" s="70"/>
      <c r="G237" s="70"/>
      <c r="H237" s="70"/>
      <c r="I237" s="70"/>
      <c r="J237" s="70"/>
      <c r="K237" s="70"/>
      <c r="L237" s="70"/>
      <c r="M237" s="71"/>
    </row>
    <row r="238" spans="1:13" x14ac:dyDescent="0.2">
      <c r="A238" s="59"/>
      <c r="B238" s="4" t="s">
        <v>95</v>
      </c>
      <c r="C238" s="4"/>
      <c r="D238" s="4"/>
      <c r="E238" s="97"/>
      <c r="F238" s="97"/>
      <c r="G238" s="97"/>
      <c r="H238" s="98"/>
      <c r="K238" s="4"/>
      <c r="L238" s="76" t="s">
        <v>21</v>
      </c>
      <c r="M238" s="96">
        <v>150</v>
      </c>
    </row>
    <row r="239" spans="1:13" x14ac:dyDescent="0.2">
      <c r="A239" s="61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93"/>
      <c r="M239" s="126"/>
    </row>
    <row r="240" spans="1:13" ht="28.5" customHeight="1" x14ac:dyDescent="0.2">
      <c r="A240" s="66" t="s">
        <v>120</v>
      </c>
      <c r="B240" s="36"/>
      <c r="C240" s="174" t="str">
        <f>ORÇAMENTO!C46</f>
        <v xml:space="preserve">TACHÃO REFLETIVO TIPO SPTRG, COM CATADIÓPTRICO NAS DUAS FACES (EXECUÇÃO, INCLUINDO FORNECIMENTO, COLOCAÇÃO E TRANSPORTE DE TODOS OS MATERIAS) </v>
      </c>
      <c r="D240" s="174"/>
      <c r="E240" s="174"/>
      <c r="F240" s="174"/>
      <c r="G240" s="174"/>
      <c r="H240" s="174"/>
      <c r="I240" s="174"/>
      <c r="J240" s="174"/>
      <c r="K240" s="174"/>
      <c r="L240" s="174"/>
      <c r="M240" s="67" t="s">
        <v>64</v>
      </c>
    </row>
    <row r="241" spans="1:13" x14ac:dyDescent="0.2">
      <c r="A241" s="68"/>
      <c r="B241" s="73"/>
      <c r="C241" s="70"/>
      <c r="D241" s="70"/>
      <c r="E241" s="70"/>
      <c r="F241" s="70"/>
      <c r="G241" s="70"/>
      <c r="H241" s="70"/>
      <c r="I241" s="70"/>
      <c r="J241" s="70"/>
      <c r="K241" s="70"/>
      <c r="L241" s="70"/>
      <c r="M241" s="71"/>
    </row>
    <row r="242" spans="1:13" x14ac:dyDescent="0.2">
      <c r="A242" s="59"/>
      <c r="B242" s="4" t="s">
        <v>95</v>
      </c>
      <c r="C242" s="4"/>
      <c r="D242" s="4"/>
      <c r="E242" s="97"/>
      <c r="F242" s="97"/>
      <c r="G242" s="97"/>
      <c r="H242" s="98"/>
      <c r="K242" s="4"/>
      <c r="L242" s="76" t="s">
        <v>21</v>
      </c>
      <c r="M242" s="127">
        <v>50</v>
      </c>
    </row>
    <row r="243" spans="1:13" x14ac:dyDescent="0.2">
      <c r="A243" s="5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60"/>
    </row>
    <row r="244" spans="1:13" x14ac:dyDescent="0.2">
      <c r="A244" s="5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60"/>
    </row>
    <row r="245" spans="1:13" x14ac:dyDescent="0.2">
      <c r="A245" s="5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60"/>
    </row>
    <row r="246" spans="1:13" x14ac:dyDescent="0.2">
      <c r="A246" s="5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60"/>
    </row>
    <row r="247" spans="1:13" x14ac:dyDescent="0.2">
      <c r="A247" s="5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60"/>
    </row>
    <row r="248" spans="1:13" x14ac:dyDescent="0.2">
      <c r="A248" s="5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60"/>
    </row>
    <row r="249" spans="1:13" x14ac:dyDescent="0.2">
      <c r="A249" s="139"/>
      <c r="B249" s="140"/>
      <c r="C249" s="140"/>
      <c r="D249" s="140"/>
      <c r="E249" s="140"/>
      <c r="F249" s="140"/>
      <c r="G249" s="140"/>
      <c r="H249" s="140"/>
      <c r="I249" s="140"/>
      <c r="J249" s="140"/>
      <c r="K249" s="140"/>
      <c r="L249" s="140"/>
      <c r="M249" s="141"/>
    </row>
    <row r="250" spans="1:13" x14ac:dyDescent="0.2">
      <c r="A250" s="213" t="s">
        <v>8</v>
      </c>
      <c r="B250" s="145"/>
      <c r="C250" s="145"/>
      <c r="D250" s="145"/>
      <c r="E250" s="145"/>
      <c r="F250" s="145"/>
      <c r="G250" s="145"/>
      <c r="H250" s="145"/>
      <c r="I250" s="145"/>
      <c r="J250" s="145"/>
      <c r="K250" s="145"/>
      <c r="L250" s="145"/>
      <c r="M250" s="146"/>
    </row>
    <row r="251" spans="1:13" x14ac:dyDescent="0.2">
      <c r="A251" s="213" t="s">
        <v>124</v>
      </c>
      <c r="B251" s="145"/>
      <c r="C251" s="145"/>
      <c r="D251" s="145"/>
      <c r="E251" s="145"/>
      <c r="F251" s="145"/>
      <c r="G251" s="145"/>
      <c r="H251" s="145"/>
      <c r="I251" s="145"/>
      <c r="J251" s="145"/>
      <c r="K251" s="145"/>
      <c r="L251" s="145"/>
      <c r="M251" s="146"/>
    </row>
    <row r="252" spans="1:13" ht="15" thickBot="1" x14ac:dyDescent="0.25">
      <c r="A252" s="210" t="s">
        <v>125</v>
      </c>
      <c r="B252" s="211"/>
      <c r="C252" s="211"/>
      <c r="D252" s="211"/>
      <c r="E252" s="211"/>
      <c r="F252" s="211"/>
      <c r="G252" s="211"/>
      <c r="H252" s="211"/>
      <c r="I252" s="211"/>
      <c r="J252" s="211"/>
      <c r="K252" s="211"/>
      <c r="L252" s="211"/>
      <c r="M252" s="212"/>
    </row>
  </sheetData>
  <mergeCells count="56">
    <mergeCell ref="D1:M1"/>
    <mergeCell ref="A1:C1"/>
    <mergeCell ref="A2:M2"/>
    <mergeCell ref="A3:K3"/>
    <mergeCell ref="A252:M252"/>
    <mergeCell ref="A249:M249"/>
    <mergeCell ref="A250:M250"/>
    <mergeCell ref="A251:M251"/>
    <mergeCell ref="C170:L170"/>
    <mergeCell ref="C236:L236"/>
    <mergeCell ref="C182:L182"/>
    <mergeCell ref="C192:L192"/>
    <mergeCell ref="C7:M7"/>
    <mergeCell ref="C232:L232"/>
    <mergeCell ref="C230:M230"/>
    <mergeCell ref="C198:M198"/>
    <mergeCell ref="C9:L9"/>
    <mergeCell ref="C15:L15"/>
    <mergeCell ref="H11:I11"/>
    <mergeCell ref="H17:I17"/>
    <mergeCell ref="L4:M4"/>
    <mergeCell ref="A4:K4"/>
    <mergeCell ref="D5:M5"/>
    <mergeCell ref="A6:M6"/>
    <mergeCell ref="A5:C5"/>
    <mergeCell ref="C21:L21"/>
    <mergeCell ref="H23:I23"/>
    <mergeCell ref="C61:L61"/>
    <mergeCell ref="A68:M68"/>
    <mergeCell ref="D63:E63"/>
    <mergeCell ref="C54:L54"/>
    <mergeCell ref="C47:L47"/>
    <mergeCell ref="C27:L27"/>
    <mergeCell ref="H29:I29"/>
    <mergeCell ref="C33:L33"/>
    <mergeCell ref="H35:I35"/>
    <mergeCell ref="C39:L39"/>
    <mergeCell ref="H41:I41"/>
    <mergeCell ref="C45:M45"/>
    <mergeCell ref="C153:M153"/>
    <mergeCell ref="C69:L69"/>
    <mergeCell ref="C141:L141"/>
    <mergeCell ref="C162:L162"/>
    <mergeCell ref="C77:M77"/>
    <mergeCell ref="C110:L110"/>
    <mergeCell ref="A146:M146"/>
    <mergeCell ref="C147:L147"/>
    <mergeCell ref="C79:L79"/>
    <mergeCell ref="C240:L240"/>
    <mergeCell ref="C155:L155"/>
    <mergeCell ref="C177:L177"/>
    <mergeCell ref="B179:C179"/>
    <mergeCell ref="C200:L200"/>
    <mergeCell ref="C209:L209"/>
    <mergeCell ref="C218:L218"/>
    <mergeCell ref="C224:L224"/>
  </mergeCells>
  <phoneticPr fontId="22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5" fitToHeight="0" orientation="portrait" horizontalDpi="4294967292" verticalDpi="1200" r:id="rId1"/>
  <rowBreaks count="2" manualBreakCount="2">
    <brk id="92" max="12" man="1"/>
    <brk id="186" max="1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27"/>
  <sheetViews>
    <sheetView view="pageBreakPreview" zoomScale="50" zoomScaleNormal="85" zoomScaleSheetLayoutView="50" workbookViewId="0">
      <selection activeCell="F27" sqref="A1:I27"/>
    </sheetView>
  </sheetViews>
  <sheetFormatPr defaultRowHeight="24.75" customHeight="1" x14ac:dyDescent="0.2"/>
  <cols>
    <col min="1" max="1" width="11" style="4" customWidth="1"/>
    <col min="2" max="2" width="38.85546875" style="4" customWidth="1"/>
    <col min="3" max="11" width="31.5703125" style="4" customWidth="1"/>
    <col min="12" max="12" width="9.140625" style="4"/>
    <col min="13" max="13" width="20.140625" style="4" bestFit="1" customWidth="1"/>
    <col min="14" max="259" width="9.140625" style="4"/>
    <col min="260" max="260" width="30.7109375" style="4" customWidth="1"/>
    <col min="261" max="267" width="20.7109375" style="4" customWidth="1"/>
    <col min="268" max="515" width="9.140625" style="4"/>
    <col min="516" max="516" width="30.7109375" style="4" customWidth="1"/>
    <col min="517" max="523" width="20.7109375" style="4" customWidth="1"/>
    <col min="524" max="771" width="9.140625" style="4"/>
    <col min="772" max="772" width="30.7109375" style="4" customWidth="1"/>
    <col min="773" max="779" width="20.7109375" style="4" customWidth="1"/>
    <col min="780" max="1027" width="9.140625" style="4"/>
    <col min="1028" max="1028" width="30.7109375" style="4" customWidth="1"/>
    <col min="1029" max="1035" width="20.7109375" style="4" customWidth="1"/>
    <col min="1036" max="1283" width="9.140625" style="4"/>
    <col min="1284" max="1284" width="30.7109375" style="4" customWidth="1"/>
    <col min="1285" max="1291" width="20.7109375" style="4" customWidth="1"/>
    <col min="1292" max="1539" width="9.140625" style="4"/>
    <col min="1540" max="1540" width="30.7109375" style="4" customWidth="1"/>
    <col min="1541" max="1547" width="20.7109375" style="4" customWidth="1"/>
    <col min="1548" max="1795" width="9.140625" style="4"/>
    <col min="1796" max="1796" width="30.7109375" style="4" customWidth="1"/>
    <col min="1797" max="1803" width="20.7109375" style="4" customWidth="1"/>
    <col min="1804" max="2051" width="9.140625" style="4"/>
    <col min="2052" max="2052" width="30.7109375" style="4" customWidth="1"/>
    <col min="2053" max="2059" width="20.7109375" style="4" customWidth="1"/>
    <col min="2060" max="2307" width="9.140625" style="4"/>
    <col min="2308" max="2308" width="30.7109375" style="4" customWidth="1"/>
    <col min="2309" max="2315" width="20.7109375" style="4" customWidth="1"/>
    <col min="2316" max="2563" width="9.140625" style="4"/>
    <col min="2564" max="2564" width="30.7109375" style="4" customWidth="1"/>
    <col min="2565" max="2571" width="20.7109375" style="4" customWidth="1"/>
    <col min="2572" max="2819" width="9.140625" style="4"/>
    <col min="2820" max="2820" width="30.7109375" style="4" customWidth="1"/>
    <col min="2821" max="2827" width="20.7109375" style="4" customWidth="1"/>
    <col min="2828" max="3075" width="9.140625" style="4"/>
    <col min="3076" max="3076" width="30.7109375" style="4" customWidth="1"/>
    <col min="3077" max="3083" width="20.7109375" style="4" customWidth="1"/>
    <col min="3084" max="3331" width="9.140625" style="4"/>
    <col min="3332" max="3332" width="30.7109375" style="4" customWidth="1"/>
    <col min="3333" max="3339" width="20.7109375" style="4" customWidth="1"/>
    <col min="3340" max="3587" width="9.140625" style="4"/>
    <col min="3588" max="3588" width="30.7109375" style="4" customWidth="1"/>
    <col min="3589" max="3595" width="20.7109375" style="4" customWidth="1"/>
    <col min="3596" max="3843" width="9.140625" style="4"/>
    <col min="3844" max="3844" width="30.7109375" style="4" customWidth="1"/>
    <col min="3845" max="3851" width="20.7109375" style="4" customWidth="1"/>
    <col min="3852" max="4099" width="9.140625" style="4"/>
    <col min="4100" max="4100" width="30.7109375" style="4" customWidth="1"/>
    <col min="4101" max="4107" width="20.7109375" style="4" customWidth="1"/>
    <col min="4108" max="4355" width="9.140625" style="4"/>
    <col min="4356" max="4356" width="30.7109375" style="4" customWidth="1"/>
    <col min="4357" max="4363" width="20.7109375" style="4" customWidth="1"/>
    <col min="4364" max="4611" width="9.140625" style="4"/>
    <col min="4612" max="4612" width="30.7109375" style="4" customWidth="1"/>
    <col min="4613" max="4619" width="20.7109375" style="4" customWidth="1"/>
    <col min="4620" max="4867" width="9.140625" style="4"/>
    <col min="4868" max="4868" width="30.7109375" style="4" customWidth="1"/>
    <col min="4869" max="4875" width="20.7109375" style="4" customWidth="1"/>
    <col min="4876" max="5123" width="9.140625" style="4"/>
    <col min="5124" max="5124" width="30.7109375" style="4" customWidth="1"/>
    <col min="5125" max="5131" width="20.7109375" style="4" customWidth="1"/>
    <col min="5132" max="5379" width="9.140625" style="4"/>
    <col min="5380" max="5380" width="30.7109375" style="4" customWidth="1"/>
    <col min="5381" max="5387" width="20.7109375" style="4" customWidth="1"/>
    <col min="5388" max="5635" width="9.140625" style="4"/>
    <col min="5636" max="5636" width="30.7109375" style="4" customWidth="1"/>
    <col min="5637" max="5643" width="20.7109375" style="4" customWidth="1"/>
    <col min="5644" max="5891" width="9.140625" style="4"/>
    <col min="5892" max="5892" width="30.7109375" style="4" customWidth="1"/>
    <col min="5893" max="5899" width="20.7109375" style="4" customWidth="1"/>
    <col min="5900" max="6147" width="9.140625" style="4"/>
    <col min="6148" max="6148" width="30.7109375" style="4" customWidth="1"/>
    <col min="6149" max="6155" width="20.7109375" style="4" customWidth="1"/>
    <col min="6156" max="6403" width="9.140625" style="4"/>
    <col min="6404" max="6404" width="30.7109375" style="4" customWidth="1"/>
    <col min="6405" max="6411" width="20.7109375" style="4" customWidth="1"/>
    <col min="6412" max="6659" width="9.140625" style="4"/>
    <col min="6660" max="6660" width="30.7109375" style="4" customWidth="1"/>
    <col min="6661" max="6667" width="20.7109375" style="4" customWidth="1"/>
    <col min="6668" max="6915" width="9.140625" style="4"/>
    <col min="6916" max="6916" width="30.7109375" style="4" customWidth="1"/>
    <col min="6917" max="6923" width="20.7109375" style="4" customWidth="1"/>
    <col min="6924" max="7171" width="9.140625" style="4"/>
    <col min="7172" max="7172" width="30.7109375" style="4" customWidth="1"/>
    <col min="7173" max="7179" width="20.7109375" style="4" customWidth="1"/>
    <col min="7180" max="7427" width="9.140625" style="4"/>
    <col min="7428" max="7428" width="30.7109375" style="4" customWidth="1"/>
    <col min="7429" max="7435" width="20.7109375" style="4" customWidth="1"/>
    <col min="7436" max="7683" width="9.140625" style="4"/>
    <col min="7684" max="7684" width="30.7109375" style="4" customWidth="1"/>
    <col min="7685" max="7691" width="20.7109375" style="4" customWidth="1"/>
    <col min="7692" max="7939" width="9.140625" style="4"/>
    <col min="7940" max="7940" width="30.7109375" style="4" customWidth="1"/>
    <col min="7941" max="7947" width="20.7109375" style="4" customWidth="1"/>
    <col min="7948" max="8195" width="9.140625" style="4"/>
    <col min="8196" max="8196" width="30.7109375" style="4" customWidth="1"/>
    <col min="8197" max="8203" width="20.7109375" style="4" customWidth="1"/>
    <col min="8204" max="8451" width="9.140625" style="4"/>
    <col min="8452" max="8452" width="30.7109375" style="4" customWidth="1"/>
    <col min="8453" max="8459" width="20.7109375" style="4" customWidth="1"/>
    <col min="8460" max="8707" width="9.140625" style="4"/>
    <col min="8708" max="8708" width="30.7109375" style="4" customWidth="1"/>
    <col min="8709" max="8715" width="20.7109375" style="4" customWidth="1"/>
    <col min="8716" max="8963" width="9.140625" style="4"/>
    <col min="8964" max="8964" width="30.7109375" style="4" customWidth="1"/>
    <col min="8965" max="8971" width="20.7109375" style="4" customWidth="1"/>
    <col min="8972" max="9219" width="9.140625" style="4"/>
    <col min="9220" max="9220" width="30.7109375" style="4" customWidth="1"/>
    <col min="9221" max="9227" width="20.7109375" style="4" customWidth="1"/>
    <col min="9228" max="9475" width="9.140625" style="4"/>
    <col min="9476" max="9476" width="30.7109375" style="4" customWidth="1"/>
    <col min="9477" max="9483" width="20.7109375" style="4" customWidth="1"/>
    <col min="9484" max="9731" width="9.140625" style="4"/>
    <col min="9732" max="9732" width="30.7109375" style="4" customWidth="1"/>
    <col min="9733" max="9739" width="20.7109375" style="4" customWidth="1"/>
    <col min="9740" max="9987" width="9.140625" style="4"/>
    <col min="9988" max="9988" width="30.7109375" style="4" customWidth="1"/>
    <col min="9989" max="9995" width="20.7109375" style="4" customWidth="1"/>
    <col min="9996" max="10243" width="9.140625" style="4"/>
    <col min="10244" max="10244" width="30.7109375" style="4" customWidth="1"/>
    <col min="10245" max="10251" width="20.7109375" style="4" customWidth="1"/>
    <col min="10252" max="10499" width="9.140625" style="4"/>
    <col min="10500" max="10500" width="30.7109375" style="4" customWidth="1"/>
    <col min="10501" max="10507" width="20.7109375" style="4" customWidth="1"/>
    <col min="10508" max="10755" width="9.140625" style="4"/>
    <col min="10756" max="10756" width="30.7109375" style="4" customWidth="1"/>
    <col min="10757" max="10763" width="20.7109375" style="4" customWidth="1"/>
    <col min="10764" max="11011" width="9.140625" style="4"/>
    <col min="11012" max="11012" width="30.7109375" style="4" customWidth="1"/>
    <col min="11013" max="11019" width="20.7109375" style="4" customWidth="1"/>
    <col min="11020" max="11267" width="9.140625" style="4"/>
    <col min="11268" max="11268" width="30.7109375" style="4" customWidth="1"/>
    <col min="11269" max="11275" width="20.7109375" style="4" customWidth="1"/>
    <col min="11276" max="11523" width="9.140625" style="4"/>
    <col min="11524" max="11524" width="30.7109375" style="4" customWidth="1"/>
    <col min="11525" max="11531" width="20.7109375" style="4" customWidth="1"/>
    <col min="11532" max="11779" width="9.140625" style="4"/>
    <col min="11780" max="11780" width="30.7109375" style="4" customWidth="1"/>
    <col min="11781" max="11787" width="20.7109375" style="4" customWidth="1"/>
    <col min="11788" max="12035" width="9.140625" style="4"/>
    <col min="12036" max="12036" width="30.7109375" style="4" customWidth="1"/>
    <col min="12037" max="12043" width="20.7109375" style="4" customWidth="1"/>
    <col min="12044" max="12291" width="9.140625" style="4"/>
    <col min="12292" max="12292" width="30.7109375" style="4" customWidth="1"/>
    <col min="12293" max="12299" width="20.7109375" style="4" customWidth="1"/>
    <col min="12300" max="12547" width="9.140625" style="4"/>
    <col min="12548" max="12548" width="30.7109375" style="4" customWidth="1"/>
    <col min="12549" max="12555" width="20.7109375" style="4" customWidth="1"/>
    <col min="12556" max="12803" width="9.140625" style="4"/>
    <col min="12804" max="12804" width="30.7109375" style="4" customWidth="1"/>
    <col min="12805" max="12811" width="20.7109375" style="4" customWidth="1"/>
    <col min="12812" max="13059" width="9.140625" style="4"/>
    <col min="13060" max="13060" width="30.7109375" style="4" customWidth="1"/>
    <col min="13061" max="13067" width="20.7109375" style="4" customWidth="1"/>
    <col min="13068" max="13315" width="9.140625" style="4"/>
    <col min="13316" max="13316" width="30.7109375" style="4" customWidth="1"/>
    <col min="13317" max="13323" width="20.7109375" style="4" customWidth="1"/>
    <col min="13324" max="13571" width="9.140625" style="4"/>
    <col min="13572" max="13572" width="30.7109375" style="4" customWidth="1"/>
    <col min="13573" max="13579" width="20.7109375" style="4" customWidth="1"/>
    <col min="13580" max="13827" width="9.140625" style="4"/>
    <col min="13828" max="13828" width="30.7109375" style="4" customWidth="1"/>
    <col min="13829" max="13835" width="20.7109375" style="4" customWidth="1"/>
    <col min="13836" max="14083" width="9.140625" style="4"/>
    <col min="14084" max="14084" width="30.7109375" style="4" customWidth="1"/>
    <col min="14085" max="14091" width="20.7109375" style="4" customWidth="1"/>
    <col min="14092" max="14339" width="9.140625" style="4"/>
    <col min="14340" max="14340" width="30.7109375" style="4" customWidth="1"/>
    <col min="14341" max="14347" width="20.7109375" style="4" customWidth="1"/>
    <col min="14348" max="14595" width="9.140625" style="4"/>
    <col min="14596" max="14596" width="30.7109375" style="4" customWidth="1"/>
    <col min="14597" max="14603" width="20.7109375" style="4" customWidth="1"/>
    <col min="14604" max="14851" width="9.140625" style="4"/>
    <col min="14852" max="14852" width="30.7109375" style="4" customWidth="1"/>
    <col min="14853" max="14859" width="20.7109375" style="4" customWidth="1"/>
    <col min="14860" max="15107" width="9.140625" style="4"/>
    <col min="15108" max="15108" width="30.7109375" style="4" customWidth="1"/>
    <col min="15109" max="15115" width="20.7109375" style="4" customWidth="1"/>
    <col min="15116" max="15363" width="9.140625" style="4"/>
    <col min="15364" max="15364" width="30.7109375" style="4" customWidth="1"/>
    <col min="15365" max="15371" width="20.7109375" style="4" customWidth="1"/>
    <col min="15372" max="15619" width="9.140625" style="4"/>
    <col min="15620" max="15620" width="30.7109375" style="4" customWidth="1"/>
    <col min="15621" max="15627" width="20.7109375" style="4" customWidth="1"/>
    <col min="15628" max="15875" width="9.140625" style="4"/>
    <col min="15876" max="15876" width="30.7109375" style="4" customWidth="1"/>
    <col min="15877" max="15883" width="20.7109375" style="4" customWidth="1"/>
    <col min="15884" max="16131" width="9.140625" style="4"/>
    <col min="16132" max="16132" width="30.7109375" style="4" customWidth="1"/>
    <col min="16133" max="16139" width="20.7109375" style="4" customWidth="1"/>
    <col min="16140" max="16384" width="9.140625" style="4"/>
  </cols>
  <sheetData>
    <row r="1" spans="1:13" ht="126.75" customHeight="1" x14ac:dyDescent="0.2">
      <c r="A1" s="242" t="s">
        <v>34</v>
      </c>
      <c r="B1" s="243"/>
      <c r="C1" s="243"/>
      <c r="D1" s="243"/>
      <c r="E1" s="243"/>
      <c r="F1" s="243"/>
      <c r="G1" s="243"/>
      <c r="H1" s="243"/>
      <c r="I1" s="244"/>
      <c r="J1" s="115"/>
      <c r="K1" s="115"/>
      <c r="L1" s="33"/>
    </row>
    <row r="2" spans="1:13" s="11" customFormat="1" ht="35.1" customHeight="1" x14ac:dyDescent="0.25">
      <c r="A2" s="245" t="s">
        <v>5</v>
      </c>
      <c r="B2" s="246"/>
      <c r="C2" s="246"/>
      <c r="D2" s="246"/>
      <c r="E2" s="246"/>
      <c r="F2" s="246"/>
      <c r="G2" s="246"/>
      <c r="H2" s="246"/>
      <c r="I2" s="247"/>
      <c r="J2" s="116"/>
      <c r="K2" s="116"/>
      <c r="L2" s="10"/>
    </row>
    <row r="3" spans="1:13" s="11" customFormat="1" ht="35.1" customHeight="1" x14ac:dyDescent="0.25">
      <c r="A3" s="259" t="str">
        <f>ORÇAMENTO!A3</f>
        <v>OBRA: CONTRATAÇÃO DE EMPRESA PARA EXECUÇÃO DE TAPA BURACO, PAVIMENTAÇÃO ASFÁLTICA, LOMBADA E PINTURA</v>
      </c>
      <c r="B3" s="260"/>
      <c r="C3" s="260"/>
      <c r="D3" s="260"/>
      <c r="E3" s="260"/>
      <c r="F3" s="260"/>
      <c r="G3" s="260"/>
      <c r="H3" s="260"/>
      <c r="I3" s="261"/>
    </row>
    <row r="4" spans="1:13" s="11" customFormat="1" ht="35.1" customHeight="1" x14ac:dyDescent="0.25">
      <c r="A4" s="254" t="str">
        <f>ORÇAMENTO!A5</f>
        <v>PRAZO DE EXECUÇÃO: CONFORME PEDIDO</v>
      </c>
      <c r="B4" s="255"/>
      <c r="C4" s="255"/>
      <c r="D4" s="255"/>
      <c r="E4" s="255"/>
      <c r="F4" s="255"/>
      <c r="G4" s="256"/>
      <c r="H4" s="27" t="s">
        <v>31</v>
      </c>
      <c r="I4" s="99">
        <f ca="1">ORÇAMENTO!G3</f>
        <v>46059</v>
      </c>
      <c r="J4" s="117"/>
      <c r="K4" s="117"/>
    </row>
    <row r="5" spans="1:13" s="11" customFormat="1" ht="35.1" customHeight="1" x14ac:dyDescent="0.25">
      <c r="A5" s="257" t="str">
        <f>ORÇAMENTO!A6</f>
        <v>VALOR ESTIMADO DA OBRA:</v>
      </c>
      <c r="B5" s="258"/>
      <c r="C5" s="251">
        <f>ORÇAMENTO!C6</f>
        <v>3006266.6599999997</v>
      </c>
      <c r="D5" s="252"/>
      <c r="E5" s="252"/>
      <c r="F5" s="252"/>
      <c r="G5" s="252"/>
      <c r="H5" s="252"/>
      <c r="I5" s="253"/>
      <c r="J5" s="118"/>
      <c r="K5" s="118"/>
      <c r="L5" s="12"/>
    </row>
    <row r="6" spans="1:13" s="11" customFormat="1" ht="35.1" customHeight="1" x14ac:dyDescent="0.3">
      <c r="A6" s="248"/>
      <c r="B6" s="249"/>
      <c r="C6" s="249"/>
      <c r="D6" s="249"/>
      <c r="E6" s="249"/>
      <c r="F6" s="249"/>
      <c r="G6" s="249"/>
      <c r="H6" s="249"/>
      <c r="I6" s="250"/>
      <c r="J6" s="119"/>
      <c r="K6" s="119"/>
      <c r="L6" s="12"/>
    </row>
    <row r="7" spans="1:13" s="11" customFormat="1" ht="61.5" customHeight="1" x14ac:dyDescent="0.35">
      <c r="A7" s="100" t="s">
        <v>0</v>
      </c>
      <c r="B7" s="14" t="s">
        <v>11</v>
      </c>
      <c r="C7" s="14" t="s">
        <v>6</v>
      </c>
      <c r="D7" s="14" t="s">
        <v>12</v>
      </c>
      <c r="E7" s="227">
        <v>2026</v>
      </c>
      <c r="F7" s="228"/>
      <c r="G7" s="227">
        <v>2027</v>
      </c>
      <c r="H7" s="228"/>
      <c r="I7" s="101" t="s">
        <v>7</v>
      </c>
      <c r="J7" s="120"/>
    </row>
    <row r="8" spans="1:13" s="11" customFormat="1" ht="35.1" customHeight="1" x14ac:dyDescent="0.25">
      <c r="A8" s="217" t="s">
        <v>25</v>
      </c>
      <c r="B8" s="218" t="str">
        <f>ORÇAMENTO!B9</f>
        <v>SERVIÇOS PRELIMINARES</v>
      </c>
      <c r="C8" s="15" t="s">
        <v>13</v>
      </c>
      <c r="D8" s="16">
        <f>D9/D21</f>
        <v>6.0423382402145258E-3</v>
      </c>
      <c r="E8" s="219">
        <v>0.5</v>
      </c>
      <c r="F8" s="220"/>
      <c r="G8" s="219">
        <v>0.5</v>
      </c>
      <c r="H8" s="220"/>
      <c r="I8" s="102">
        <f t="shared" ref="I8:I16" ca="1" si="0">SUM(E8:J8)</f>
        <v>1</v>
      </c>
      <c r="J8" s="121"/>
    </row>
    <row r="9" spans="1:13" s="11" customFormat="1" ht="35.1" customHeight="1" x14ac:dyDescent="0.25">
      <c r="A9" s="217"/>
      <c r="B9" s="218"/>
      <c r="C9" s="15" t="s">
        <v>14</v>
      </c>
      <c r="D9" s="17">
        <f>ORÇAMENTO!G16</f>
        <v>18164.879999999997</v>
      </c>
      <c r="E9" s="221">
        <f>E8*$D$9</f>
        <v>9082.4399999999987</v>
      </c>
      <c r="F9" s="222"/>
      <c r="G9" s="221">
        <f>G8*$D$9</f>
        <v>9082.4399999999987</v>
      </c>
      <c r="H9" s="222"/>
      <c r="I9" s="103">
        <f>SUM(E9+G9)</f>
        <v>18164.879999999997</v>
      </c>
      <c r="J9" s="122"/>
    </row>
    <row r="10" spans="1:13" s="11" customFormat="1" ht="35.1" customHeight="1" x14ac:dyDescent="0.25">
      <c r="A10" s="217" t="s">
        <v>23</v>
      </c>
      <c r="B10" s="229" t="str">
        <f>ORÇAMENTO!B17</f>
        <v>TAPA  BURACO</v>
      </c>
      <c r="C10" s="18" t="s">
        <v>13</v>
      </c>
      <c r="D10" s="19">
        <f>D11/D21</f>
        <v>6.8407880357492984E-2</v>
      </c>
      <c r="E10" s="223">
        <v>0.75</v>
      </c>
      <c r="F10" s="224"/>
      <c r="G10" s="223">
        <v>0.25</v>
      </c>
      <c r="H10" s="224"/>
      <c r="I10" s="102">
        <f t="shared" ca="1" si="0"/>
        <v>1</v>
      </c>
      <c r="J10" s="121"/>
    </row>
    <row r="11" spans="1:13" s="11" customFormat="1" ht="35.1" customHeight="1" x14ac:dyDescent="0.25">
      <c r="A11" s="217"/>
      <c r="B11" s="229"/>
      <c r="C11" s="18" t="s">
        <v>14</v>
      </c>
      <c r="D11" s="20">
        <f>ORÇAMENTO!G22</f>
        <v>205652.33000000002</v>
      </c>
      <c r="E11" s="225">
        <f>E10*$D$11</f>
        <v>154239.2475</v>
      </c>
      <c r="F11" s="226"/>
      <c r="G11" s="225">
        <f>G10*$D$11</f>
        <v>51413.082500000004</v>
      </c>
      <c r="H11" s="226"/>
      <c r="I11" s="103">
        <f>SUM(E11:H11)</f>
        <v>205652.33000000002</v>
      </c>
      <c r="J11" s="122"/>
      <c r="M11" s="13"/>
    </row>
    <row r="12" spans="1:13" s="11" customFormat="1" ht="35.1" customHeight="1" x14ac:dyDescent="0.25">
      <c r="A12" s="217" t="s">
        <v>26</v>
      </c>
      <c r="B12" s="218" t="str">
        <f>ORÇAMENTO!B23</f>
        <v>RECAPEAMENTO</v>
      </c>
      <c r="C12" s="15" t="s">
        <v>13</v>
      </c>
      <c r="D12" s="16">
        <f>D13/D21</f>
        <v>0.42234553471048381</v>
      </c>
      <c r="E12" s="219">
        <v>0.75</v>
      </c>
      <c r="F12" s="220"/>
      <c r="G12" s="219">
        <v>0.25</v>
      </c>
      <c r="H12" s="220"/>
      <c r="I12" s="128">
        <f t="shared" ref="I12" ca="1" si="1">SUM(E12:J12)</f>
        <v>1</v>
      </c>
      <c r="J12" s="122"/>
      <c r="M12" s="13"/>
    </row>
    <row r="13" spans="1:13" s="11" customFormat="1" ht="35.1" customHeight="1" x14ac:dyDescent="0.25">
      <c r="A13" s="217"/>
      <c r="B13" s="218"/>
      <c r="C13" s="15" t="s">
        <v>14</v>
      </c>
      <c r="D13" s="17">
        <f>ORÇAMENTO!G28</f>
        <v>1269683.3</v>
      </c>
      <c r="E13" s="221">
        <f>E12*$D$13</f>
        <v>952262.47500000009</v>
      </c>
      <c r="F13" s="222"/>
      <c r="G13" s="221">
        <f>G12*$D$13</f>
        <v>317420.82500000001</v>
      </c>
      <c r="H13" s="222"/>
      <c r="I13" s="129">
        <f>SUM(E13:H13)</f>
        <v>1269683.3</v>
      </c>
      <c r="J13" s="122"/>
      <c r="M13" s="13"/>
    </row>
    <row r="14" spans="1:13" s="11" customFormat="1" ht="35.1" customHeight="1" x14ac:dyDescent="0.25">
      <c r="A14" s="217" t="s">
        <v>26</v>
      </c>
      <c r="B14" s="229" t="str">
        <f>ORÇAMENTO!B29</f>
        <v>PAVIMENTAÇÃO ASFÁLTICA</v>
      </c>
      <c r="C14" s="18" t="s">
        <v>13</v>
      </c>
      <c r="D14" s="19">
        <f>D15/D21</f>
        <v>0.40774163393742324</v>
      </c>
      <c r="E14" s="223">
        <v>0.75</v>
      </c>
      <c r="F14" s="224"/>
      <c r="G14" s="223">
        <v>0.25</v>
      </c>
      <c r="H14" s="224"/>
      <c r="I14" s="102">
        <f t="shared" ca="1" si="0"/>
        <v>1</v>
      </c>
      <c r="J14" s="121"/>
    </row>
    <row r="15" spans="1:13" s="11" customFormat="1" ht="35.1" customHeight="1" x14ac:dyDescent="0.25">
      <c r="A15" s="217"/>
      <c r="B15" s="229"/>
      <c r="C15" s="18" t="s">
        <v>14</v>
      </c>
      <c r="D15" s="20">
        <f>ORÇAMENTO!G36</f>
        <v>1225780.0799999998</v>
      </c>
      <c r="E15" s="225">
        <f>E14*$D$15</f>
        <v>919335.05999999982</v>
      </c>
      <c r="F15" s="226"/>
      <c r="G15" s="225">
        <f>G14*$D$15</f>
        <v>306445.01999999996</v>
      </c>
      <c r="H15" s="226"/>
      <c r="I15" s="103">
        <f>SUM(E15:H15)</f>
        <v>1225780.0799999998</v>
      </c>
      <c r="J15" s="122"/>
      <c r="M15" s="13"/>
    </row>
    <row r="16" spans="1:13" s="11" customFormat="1" ht="35.1" customHeight="1" x14ac:dyDescent="0.25">
      <c r="A16" s="217" t="s">
        <v>27</v>
      </c>
      <c r="B16" s="230" t="str">
        <f>ORÇAMENTO!B37</f>
        <v>LOMBADA</v>
      </c>
      <c r="C16" s="130" t="s">
        <v>13</v>
      </c>
      <c r="D16" s="131">
        <f>D17/D21</f>
        <v>4.0333271699856461E-2</v>
      </c>
      <c r="E16" s="231">
        <v>0.75</v>
      </c>
      <c r="F16" s="232"/>
      <c r="G16" s="231">
        <v>0.25</v>
      </c>
      <c r="H16" s="232"/>
      <c r="I16" s="132">
        <f t="shared" ca="1" si="0"/>
        <v>1</v>
      </c>
      <c r="J16" s="121"/>
    </row>
    <row r="17" spans="1:13" s="11" customFormat="1" ht="35.1" customHeight="1" x14ac:dyDescent="0.25">
      <c r="A17" s="217"/>
      <c r="B17" s="230"/>
      <c r="C17" s="130" t="s">
        <v>14</v>
      </c>
      <c r="D17" s="133">
        <f>ORÇAMENTO!G42</f>
        <v>121252.56999999999</v>
      </c>
      <c r="E17" s="233">
        <f>(E16*D17)</f>
        <v>90939.427499999991</v>
      </c>
      <c r="F17" s="234"/>
      <c r="G17" s="233">
        <f>(G16*D17)</f>
        <v>30313.142499999998</v>
      </c>
      <c r="H17" s="234"/>
      <c r="I17" s="134">
        <f>SUM(E17:H17)</f>
        <v>121252.56999999999</v>
      </c>
      <c r="J17" s="122"/>
      <c r="M17" s="13"/>
    </row>
    <row r="18" spans="1:13" s="11" customFormat="1" ht="35.1" customHeight="1" x14ac:dyDescent="0.25">
      <c r="A18" s="217" t="s">
        <v>33</v>
      </c>
      <c r="B18" s="229" t="str">
        <f>ORÇAMENTO!B43</f>
        <v>SINALIZAÇÃO</v>
      </c>
      <c r="C18" s="18" t="s">
        <v>13</v>
      </c>
      <c r="D18" s="19">
        <f>D19/D21</f>
        <v>5.5129341054529081E-2</v>
      </c>
      <c r="E18" s="223">
        <v>0.75</v>
      </c>
      <c r="F18" s="224"/>
      <c r="G18" s="223">
        <v>0.25</v>
      </c>
      <c r="H18" s="224"/>
      <c r="I18" s="102">
        <f ca="1">SUM(E18:I18)</f>
        <v>1</v>
      </c>
      <c r="J18" s="121"/>
      <c r="M18" s="13"/>
    </row>
    <row r="19" spans="1:13" s="11" customFormat="1" ht="35.1" customHeight="1" x14ac:dyDescent="0.25">
      <c r="A19" s="217"/>
      <c r="B19" s="229"/>
      <c r="C19" s="18" t="s">
        <v>14</v>
      </c>
      <c r="D19" s="20">
        <f>ORÇAMENTO!G47</f>
        <v>165733.5</v>
      </c>
      <c r="E19" s="225">
        <f>E18*$D$19</f>
        <v>124300.125</v>
      </c>
      <c r="F19" s="226"/>
      <c r="G19" s="225">
        <f>G18*$D$19</f>
        <v>41433.375</v>
      </c>
      <c r="H19" s="226"/>
      <c r="I19" s="103">
        <f>SUM(E19:H19)</f>
        <v>165733.5</v>
      </c>
      <c r="J19" s="122"/>
      <c r="M19" s="13"/>
    </row>
    <row r="20" spans="1:13" s="11" customFormat="1" ht="35.1" customHeight="1" x14ac:dyDescent="0.25">
      <c r="A20" s="235" t="s">
        <v>7</v>
      </c>
      <c r="B20" s="229"/>
      <c r="C20" s="21" t="s">
        <v>13</v>
      </c>
      <c r="D20" s="19">
        <f>D8+D10+D12+D14+D16+D18</f>
        <v>1.0000000000000002</v>
      </c>
      <c r="E20" s="238">
        <f>E21/$D$21</f>
        <v>0.7484894154399464</v>
      </c>
      <c r="F20" s="239"/>
      <c r="G20" s="238">
        <f>G21/$D$21</f>
        <v>0.2515105845600536</v>
      </c>
      <c r="H20" s="239"/>
      <c r="I20" s="102">
        <f>SUM(E20:H20)</f>
        <v>1</v>
      </c>
      <c r="J20" s="123"/>
    </row>
    <row r="21" spans="1:13" s="11" customFormat="1" ht="35.1" customHeight="1" x14ac:dyDescent="0.25">
      <c r="A21" s="236"/>
      <c r="B21" s="237"/>
      <c r="C21" s="22" t="s">
        <v>14</v>
      </c>
      <c r="D21" s="23">
        <f>(D9+D11+D13+D15+D17+D19)</f>
        <v>3006266.6599999997</v>
      </c>
      <c r="E21" s="240">
        <f>(E9+E11+E13+E15+E17+E19)</f>
        <v>2250158.7749999999</v>
      </c>
      <c r="F21" s="241"/>
      <c r="G21" s="240">
        <f>(G9+G11+G13+G15+G17+G19)</f>
        <v>756107.88499999989</v>
      </c>
      <c r="H21" s="241"/>
      <c r="I21" s="135">
        <f>ROUND(SUM(E21:H21),2)</f>
        <v>3006266.66</v>
      </c>
      <c r="J21" s="124"/>
    </row>
    <row r="22" spans="1:13" s="11" customFormat="1" ht="35.1" customHeight="1" x14ac:dyDescent="0.3">
      <c r="A22" s="262"/>
      <c r="B22" s="263"/>
      <c r="C22" s="263"/>
      <c r="D22" s="263"/>
      <c r="E22" s="264"/>
      <c r="F22" s="270"/>
      <c r="G22" s="270"/>
      <c r="H22" s="270"/>
      <c r="I22" s="269"/>
      <c r="J22" s="119"/>
      <c r="K22" s="119"/>
    </row>
    <row r="23" spans="1:13" s="11" customFormat="1" ht="35.1" customHeight="1" x14ac:dyDescent="0.3">
      <c r="A23" s="274"/>
      <c r="B23" s="270"/>
      <c r="C23" s="270"/>
      <c r="D23" s="270"/>
      <c r="E23" s="268"/>
      <c r="F23" s="268"/>
      <c r="G23" s="268"/>
      <c r="H23" s="268"/>
      <c r="I23" s="269"/>
      <c r="J23" s="119"/>
      <c r="K23" s="119"/>
    </row>
    <row r="24" spans="1:13" s="11" customFormat="1" ht="35.1" customHeight="1" x14ac:dyDescent="0.3">
      <c r="A24" s="274"/>
      <c r="B24" s="270"/>
      <c r="C24" s="270"/>
      <c r="D24" s="270"/>
      <c r="E24" s="268"/>
      <c r="F24" s="268"/>
      <c r="G24" s="268"/>
      <c r="H24" s="268"/>
      <c r="I24" s="269"/>
      <c r="J24" s="119"/>
      <c r="K24" s="119"/>
    </row>
    <row r="25" spans="1:13" s="11" customFormat="1" ht="35.1" customHeight="1" x14ac:dyDescent="0.25">
      <c r="A25" s="275" t="s">
        <v>8</v>
      </c>
      <c r="B25" s="271"/>
      <c r="C25" s="271"/>
      <c r="D25" s="271"/>
      <c r="E25" s="276"/>
      <c r="F25" s="271" t="s">
        <v>8</v>
      </c>
      <c r="G25" s="271"/>
      <c r="H25" s="271"/>
      <c r="I25" s="272"/>
      <c r="J25" s="116"/>
      <c r="K25" s="116"/>
    </row>
    <row r="26" spans="1:13" s="11" customFormat="1" ht="35.1" customHeight="1" x14ac:dyDescent="0.25">
      <c r="A26" s="275" t="s">
        <v>124</v>
      </c>
      <c r="B26" s="271"/>
      <c r="C26" s="271"/>
      <c r="D26" s="271"/>
      <c r="E26" s="276"/>
      <c r="F26" s="271" t="s">
        <v>70</v>
      </c>
      <c r="G26" s="271"/>
      <c r="H26" s="271"/>
      <c r="I26" s="272"/>
      <c r="J26" s="116"/>
      <c r="K26" s="116"/>
      <c r="L26" s="116"/>
      <c r="M26" s="116"/>
    </row>
    <row r="27" spans="1:13" s="11" customFormat="1" ht="35.1" customHeight="1" thickBot="1" x14ac:dyDescent="0.3">
      <c r="A27" s="265" t="s">
        <v>125</v>
      </c>
      <c r="B27" s="266"/>
      <c r="C27" s="266"/>
      <c r="D27" s="266"/>
      <c r="E27" s="267"/>
      <c r="F27" s="266" t="s">
        <v>71</v>
      </c>
      <c r="G27" s="266"/>
      <c r="H27" s="266"/>
      <c r="I27" s="273"/>
      <c r="J27" s="116"/>
      <c r="K27" s="116"/>
      <c r="L27" s="125"/>
      <c r="M27" s="125"/>
    </row>
  </sheetData>
  <mergeCells count="62">
    <mergeCell ref="A22:E22"/>
    <mergeCell ref="A27:E27"/>
    <mergeCell ref="F23:I23"/>
    <mergeCell ref="F22:I22"/>
    <mergeCell ref="F24:I24"/>
    <mergeCell ref="F25:I25"/>
    <mergeCell ref="F26:I26"/>
    <mergeCell ref="F27:I27"/>
    <mergeCell ref="A24:E24"/>
    <mergeCell ref="A25:E25"/>
    <mergeCell ref="A23:E23"/>
    <mergeCell ref="A26:E26"/>
    <mergeCell ref="A1:I1"/>
    <mergeCell ref="A2:I2"/>
    <mergeCell ref="A6:I6"/>
    <mergeCell ref="C5:I5"/>
    <mergeCell ref="A4:G4"/>
    <mergeCell ref="A5:B5"/>
    <mergeCell ref="A3:I3"/>
    <mergeCell ref="A20:B21"/>
    <mergeCell ref="E19:F19"/>
    <mergeCell ref="G19:H19"/>
    <mergeCell ref="E20:F20"/>
    <mergeCell ref="G20:H20"/>
    <mergeCell ref="A18:A19"/>
    <mergeCell ref="B18:B19"/>
    <mergeCell ref="E18:F18"/>
    <mergeCell ref="G18:H18"/>
    <mergeCell ref="E21:F21"/>
    <mergeCell ref="G21:H21"/>
    <mergeCell ref="E15:F15"/>
    <mergeCell ref="G15:H15"/>
    <mergeCell ref="A16:A17"/>
    <mergeCell ref="B16:B17"/>
    <mergeCell ref="A14:A15"/>
    <mergeCell ref="B14:B15"/>
    <mergeCell ref="E14:F14"/>
    <mergeCell ref="E16:F16"/>
    <mergeCell ref="G16:H16"/>
    <mergeCell ref="E17:F17"/>
    <mergeCell ref="G17:H17"/>
    <mergeCell ref="G14:H14"/>
    <mergeCell ref="A8:A9"/>
    <mergeCell ref="A10:A11"/>
    <mergeCell ref="B10:B11"/>
    <mergeCell ref="B8:B9"/>
    <mergeCell ref="E7:F7"/>
    <mergeCell ref="E10:F10"/>
    <mergeCell ref="G10:H10"/>
    <mergeCell ref="E11:F11"/>
    <mergeCell ref="G11:H11"/>
    <mergeCell ref="G7:H7"/>
    <mergeCell ref="E8:F8"/>
    <mergeCell ref="G8:H8"/>
    <mergeCell ref="E9:F9"/>
    <mergeCell ref="G9:H9"/>
    <mergeCell ref="A12:A13"/>
    <mergeCell ref="B12:B13"/>
    <mergeCell ref="E12:F12"/>
    <mergeCell ref="G12:H12"/>
    <mergeCell ref="E13:F13"/>
    <mergeCell ref="G13:H13"/>
  </mergeCells>
  <phoneticPr fontId="33" type="noConversion"/>
  <printOptions horizontalCentered="1" verticalCentered="1"/>
  <pageMargins left="0.31496062992125984" right="0.51181102362204722" top="0.39370078740157483" bottom="0.39370078740157483" header="0.31496062992125984" footer="0.31496062992125984"/>
  <pageSetup paperSize="9" scale="52" fitToHeight="0" orientation="landscape" horizontalDpi="4294967293" r:id="rId1"/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ORÇAMENTO</vt:lpstr>
      <vt:lpstr>MEMORIA DE CÁLCULO</vt:lpstr>
      <vt:lpstr>CRONOGRAMA</vt:lpstr>
      <vt:lpstr>CRONOGRAMA!Area_de_impressao</vt:lpstr>
      <vt:lpstr>'MEMORIA DE CÁLCULO'!Area_de_impressao</vt:lpstr>
    </vt:vector>
  </TitlesOfParts>
  <Company>EMPRESARIAL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Licitação Rosa</cp:lastModifiedBy>
  <cp:lastPrinted>2026-02-06T19:08:50Z</cp:lastPrinted>
  <dcterms:created xsi:type="dcterms:W3CDTF">2010-03-02T12:32:19Z</dcterms:created>
  <dcterms:modified xsi:type="dcterms:W3CDTF">2026-02-06T19:57:41Z</dcterms:modified>
</cp:coreProperties>
</file>