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etor Obras\Desktop\DOCUMENTOS\PREFEITURA 2026\LICITAÇÃO\CALÇAMENTO_LAGOINHA\"/>
    </mc:Choice>
  </mc:AlternateContent>
  <xr:revisionPtr revIDLastSave="0" documentId="13_ncr:1_{9C9654B0-9625-49F0-BD6E-BB1666A49193}" xr6:coauthVersionLast="47" xr6:coauthVersionMax="47" xr10:uidLastSave="{00000000-0000-0000-0000-000000000000}"/>
  <bookViews>
    <workbookView xWindow="-120" yWindow="-120" windowWidth="29040" windowHeight="15720" activeTab="2" xr2:uid="{342B0646-0DA8-4E2C-ACA6-E4877ACF6A0E}"/>
  </bookViews>
  <sheets>
    <sheet name="PLANILHA ORÇAMENTÁRIA " sheetId="2" r:id="rId1"/>
    <sheet name="MEMÓRIA DE CALCULO" sheetId="3" r:id="rId2"/>
    <sheet name="CRONOGRAMA " sheetId="4" r:id="rId3"/>
  </sheets>
  <externalReferences>
    <externalReference r:id="rId4"/>
  </externalReferences>
  <definedNames>
    <definedName name="DESONERACAO" hidden="1">IF(OR(Import.Desoneracao="DESONERADO",Import.Desoneracao="SIM"),"SIM","NÃO")</definedName>
    <definedName name="Import.Desoneracao" hidden="1">OFFSET([1]DADOS!$G$18,0,-1)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3" i="3" l="1"/>
  <c r="I25" i="3" s="1"/>
  <c r="I18" i="2"/>
  <c r="I17" i="2"/>
  <c r="I14" i="2"/>
  <c r="C14" i="4" l="1"/>
  <c r="C12" i="4"/>
  <c r="I7" i="4"/>
  <c r="B27" i="3"/>
  <c r="B19" i="3"/>
  <c r="B17" i="3"/>
  <c r="F14" i="2"/>
  <c r="J14" i="2" s="1"/>
  <c r="B13" i="3"/>
  <c r="B11" i="3"/>
  <c r="F17" i="2" l="1"/>
  <c r="J17" i="2" s="1"/>
  <c r="G30" i="3"/>
  <c r="I8" i="3"/>
  <c r="I15" i="2"/>
  <c r="I8" i="2"/>
  <c r="E13" i="4" l="1"/>
  <c r="F13" i="4" s="1"/>
  <c r="I30" i="3"/>
  <c r="I33" i="3" s="1"/>
  <c r="F18" i="2" s="1"/>
  <c r="J18" i="2" s="1"/>
  <c r="I19" i="2" s="1"/>
  <c r="J20" i="2" l="1"/>
  <c r="I8" i="4" l="1"/>
  <c r="E15" i="4"/>
  <c r="E17" i="4" s="1"/>
  <c r="E12" i="4" s="1"/>
  <c r="H15" i="4" l="1"/>
  <c r="H17" i="4" s="1"/>
  <c r="G15" i="4"/>
  <c r="G17" i="4" s="1"/>
  <c r="F15" i="4"/>
  <c r="F17" i="4" s="1"/>
  <c r="E14" i="4" l="1"/>
  <c r="E16" i="4" s="1"/>
  <c r="F16" i="4"/>
  <c r="G16" i="4"/>
  <c r="H16" i="4"/>
</calcChain>
</file>

<file path=xl/sharedStrings.xml><?xml version="1.0" encoding="utf-8"?>
<sst xmlns="http://schemas.openxmlformats.org/spreadsheetml/2006/main" count="122" uniqueCount="77">
  <si>
    <t>PREFEITURA MUNICIPAL DE SENADOR AMARAL
Estado de Minas Gerais
CNPJ 41.778.556/0001-90
Telefax: (35)3437-1137 
E-mail: www.senadoramaral.mg.gov.br</t>
  </si>
  <si>
    <t xml:space="preserve">RESPONSÁVEL TÉCNICO </t>
  </si>
  <si>
    <t>_______________________________________________________</t>
  </si>
  <si>
    <t>PREFEITO MUNICIPAL</t>
  </si>
  <si>
    <t>DANIEL FRANCO DA SILVEIRA</t>
  </si>
  <si>
    <t>FOLHA N°: 01/01</t>
  </si>
  <si>
    <t>DATA:</t>
  </si>
  <si>
    <t>FORMA DE EXECUÇÃO:</t>
  </si>
  <si>
    <t>( ) DIRETA</t>
  </si>
  <si>
    <t>( X ) INDIRETA</t>
  </si>
  <si>
    <t>BDI (%)</t>
  </si>
  <si>
    <t>ITEM</t>
  </si>
  <si>
    <t>FORMA EXECUÇÃO</t>
  </si>
  <si>
    <t>CÓDIGO</t>
  </si>
  <si>
    <t>DESCRIÇÃO</t>
  </si>
  <si>
    <t>QTDADE</t>
  </si>
  <si>
    <t>UNID.</t>
  </si>
  <si>
    <t>PREÇO UNITÁRIO S/ BDI</t>
  </si>
  <si>
    <t>PREÇO UNIT. COM BDI</t>
  </si>
  <si>
    <t>TOTAL COM BDI</t>
  </si>
  <si>
    <t xml:space="preserve">INSTALAÇÕES INICIAIS DA OBRA </t>
  </si>
  <si>
    <t>1.1</t>
  </si>
  <si>
    <t>INDIRETA</t>
  </si>
  <si>
    <t>ED-28427</t>
  </si>
  <si>
    <t>FORNECIMENTO E COLOCAÇÃO DE PLACA DE OBRA EM CHAPA GALVANIZADA (3,00 X 1,5 0 M) - EM CHAPA GALVANIZADA 0,26 AFIXADAS COM REBITES 540 E PARAFUSOS 3/8, EM ESTRUTURA METÁLICA VIGA U 2" ENRIJECIDA COM METALON 20 X 20, SUPORTE EM EUCALIPTO AUTOCLAVADO PINTADAS</t>
  </si>
  <si>
    <t>TOTAL DE ITEM 1:</t>
  </si>
  <si>
    <t>2.1</t>
  </si>
  <si>
    <t xml:space="preserve"> 92404</t>
  </si>
  <si>
    <t>EXECUÇÃO DE VIA EM PISO INTERTRAVADO, COM BLOCO 16 FACES DE 22 X 11 CM, ESPESSURA 8 CM. AF_12/2015</t>
  </si>
  <si>
    <t>M²</t>
  </si>
  <si>
    <t>95875</t>
  </si>
  <si>
    <t>TRANSPORTE COM CAMINHÃO BASCULANTE DE 10 M³, EM VIA URBANA PAVIMENTADA, DMT ATÉ 30 KM (UNIDADE: M3XKM). AF_07/2020 - TRANSPORTE DA AREIA</t>
  </si>
  <si>
    <t>TOTAL DE ITEM 2:</t>
  </si>
  <si>
    <t>TOTAL GERAL DA PLANILHA</t>
  </si>
  <si>
    <t>TOTAL</t>
  </si>
  <si>
    <t>PLANILHA ORÇAMENTÁRIA DE CUSTOS</t>
  </si>
  <si>
    <r>
      <t xml:space="preserve">PREFEITURA: </t>
    </r>
    <r>
      <rPr>
        <sz val="11"/>
        <rFont val="Arial"/>
        <family val="2"/>
      </rPr>
      <t>PREFEITURA DO MUNICÍPIO DE SENADOR AMARAL</t>
    </r>
  </si>
  <si>
    <r>
      <t xml:space="preserve">OBRA: </t>
    </r>
    <r>
      <rPr>
        <sz val="11"/>
        <rFont val="Arial"/>
        <family val="2"/>
      </rPr>
      <t>MELHORAMENTO DE ESTRADA  VICINAL DO MUNICÍPIO</t>
    </r>
    <r>
      <rPr>
        <b/>
        <sz val="11"/>
        <rFont val="Arial"/>
        <family val="2"/>
      </rPr>
      <t xml:space="preserve"> </t>
    </r>
  </si>
  <si>
    <t>% ISS MUNICIPAL:</t>
  </si>
  <si>
    <t>M3KM</t>
  </si>
  <si>
    <t>OBRAS VIÁRIAS</t>
  </si>
  <si>
    <t>MEMÓRIA DE CÁLCULO</t>
  </si>
  <si>
    <t>1.0</t>
  </si>
  <si>
    <t>QUANTIDADE</t>
  </si>
  <si>
    <t>UNID</t>
  </si>
  <si>
    <t>2.0</t>
  </si>
  <si>
    <t>COMPR.</t>
  </si>
  <si>
    <t>M2</t>
  </si>
  <si>
    <t>LARGURA</t>
  </si>
  <si>
    <t>ÁREA</t>
  </si>
  <si>
    <t xml:space="preserve">EXPESSURA </t>
  </si>
  <si>
    <t>M3</t>
  </si>
  <si>
    <t>KM</t>
  </si>
  <si>
    <t>M3/KM</t>
  </si>
  <si>
    <t>CRONOGRAMA FÍSICO - FINANCAIRO</t>
  </si>
  <si>
    <t>VALOR:</t>
  </si>
  <si>
    <t>ETAPAS/DESCRIÇÃO</t>
  </si>
  <si>
    <t>FÍSICO/ FINANCEIRO</t>
  </si>
  <si>
    <t>TOTAL  ETAPAS</t>
  </si>
  <si>
    <t>MÊS 1</t>
  </si>
  <si>
    <t>MÊS 2</t>
  </si>
  <si>
    <t>MÊS 3</t>
  </si>
  <si>
    <t>IIO</t>
  </si>
  <si>
    <t>Físico %</t>
  </si>
  <si>
    <t>Financeiro</t>
  </si>
  <si>
    <t>OBR</t>
  </si>
  <si>
    <r>
      <t>LOCAL:</t>
    </r>
    <r>
      <rPr>
        <sz val="11"/>
        <rFont val="Arial"/>
        <family val="2"/>
      </rPr>
      <t xml:space="preserve"> ESTRADA VICINAL DO BAIRRO DA LAGOINHA - SENADOR AMARAL - MG</t>
    </r>
  </si>
  <si>
    <t>TRECHO 01</t>
  </si>
  <si>
    <r>
      <t xml:space="preserve">LOCAL: </t>
    </r>
    <r>
      <rPr>
        <sz val="11"/>
        <rFont val="Arial"/>
        <family val="2"/>
      </rPr>
      <t>ESTRADA VICINAL DO BAIRRO DA LAGOINHA - SENADOR AMARAL - MG</t>
    </r>
  </si>
  <si>
    <t xml:space="preserve"> </t>
  </si>
  <si>
    <t>2.2</t>
  </si>
  <si>
    <r>
      <t xml:space="preserve">REGIÃO / MÊS / REFERÊNCIA: </t>
    </r>
    <r>
      <rPr>
        <sz val="11"/>
        <rFont val="Arial"/>
        <family val="2"/>
      </rPr>
      <t>SETOP 10/2025  - SINAPI - 12/2025 S/ DESON.</t>
    </r>
  </si>
  <si>
    <t>24,49%</t>
  </si>
  <si>
    <t>TRECHO 02</t>
  </si>
  <si>
    <t>LARISSA VITORIA DA SILVA</t>
  </si>
  <si>
    <t>CREA/CAU - A.285413-9</t>
  </si>
  <si>
    <t>TOTAL: OITENTA E QUATRO MIL, SEISCENTOS E QUARENTA REAIS E SESSENTA E TRÊS CENTAVOS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</si>
</sst>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&quot;R$&quot;\ #,##0.00"/>
    <numFmt numFmtId="165" formatCode="0.0000"/>
    <numFmt numFmtId="166" formatCode="&quot;R$ &quot;#,##0.00"/>
  </numFmts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b/>
      <sz val="9.5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2"/>
      <name val="Arial"/>
      <family val="2"/>
    </font>
    <font>
      <sz val="11"/>
      <color theme="1"/>
      <name val="Arial"/>
      <family val="2"/>
    </font>
    <font>
      <b/>
      <sz val="13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0"/>
      <name val="Arial Black"/>
      <family val="2"/>
    </font>
    <font>
      <b/>
      <sz val="9"/>
      <name val="Arial"/>
      <family val="2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160">
    <xf numFmtId="0" fontId="0" fillId="0" borderId="0" xfId="0"/>
    <xf numFmtId="0" fontId="0" fillId="0" borderId="1" xfId="0" applyBorder="1"/>
    <xf numFmtId="0" fontId="0" fillId="0" borderId="15" xfId="0" applyBorder="1"/>
    <xf numFmtId="0" fontId="0" fillId="0" borderId="0" xfId="0" applyAlignment="1">
      <alignment horizontal="center"/>
    </xf>
    <xf numFmtId="0" fontId="0" fillId="0" borderId="18" xfId="0" applyBorder="1"/>
    <xf numFmtId="4" fontId="5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 wrapText="1"/>
    </xf>
    <xf numFmtId="4" fontId="9" fillId="0" borderId="10" xfId="0" applyNumberFormat="1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left" vertical="center"/>
    </xf>
    <xf numFmtId="164" fontId="7" fillId="0" borderId="1" xfId="0" applyNumberFormat="1" applyFont="1" applyBorder="1" applyAlignment="1">
      <alignment horizontal="center" vertical="center"/>
    </xf>
    <xf numFmtId="0" fontId="18" fillId="4" borderId="9" xfId="0" applyFont="1" applyFill="1" applyBorder="1" applyAlignment="1">
      <alignment horizontal="center" vertical="center"/>
    </xf>
    <xf numFmtId="10" fontId="19" fillId="4" borderId="9" xfId="0" applyNumberFormat="1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/>
    <xf numFmtId="10" fontId="19" fillId="0" borderId="0" xfId="0" applyNumberFormat="1" applyFont="1" applyAlignment="1">
      <alignment vertical="center" wrapText="1"/>
    </xf>
    <xf numFmtId="43" fontId="19" fillId="0" borderId="0" xfId="0" applyNumberFormat="1" applyFont="1" applyAlignment="1">
      <alignment horizontal="center" vertical="center" wrapText="1"/>
    </xf>
    <xf numFmtId="10" fontId="19" fillId="0" borderId="0" xfId="0" applyNumberFormat="1" applyFont="1" applyAlignment="1">
      <alignment horizontal="left" vertical="center" wrapText="1"/>
    </xf>
    <xf numFmtId="165" fontId="4" fillId="0" borderId="0" xfId="0" applyNumberFormat="1" applyFont="1"/>
    <xf numFmtId="165" fontId="4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2" fontId="0" fillId="0" borderId="1" xfId="0" applyNumberFormat="1" applyBorder="1"/>
    <xf numFmtId="2" fontId="0" fillId="0" borderId="1" xfId="0" applyNumberFormat="1" applyBorder="1" applyAlignment="1">
      <alignment horizontal="right"/>
    </xf>
    <xf numFmtId="4" fontId="5" fillId="3" borderId="10" xfId="0" applyNumberFormat="1" applyFont="1" applyFill="1" applyBorder="1" applyAlignment="1">
      <alignment vertical="center"/>
    </xf>
    <xf numFmtId="164" fontId="7" fillId="0" borderId="10" xfId="0" applyNumberFormat="1" applyFont="1" applyBorder="1" applyAlignment="1">
      <alignment horizontal="center" vertical="center"/>
    </xf>
    <xf numFmtId="0" fontId="0" fillId="0" borderId="10" xfId="0" applyBorder="1"/>
    <xf numFmtId="0" fontId="4" fillId="0" borderId="10" xfId="0" applyFont="1" applyBorder="1"/>
    <xf numFmtId="0" fontId="5" fillId="0" borderId="1" xfId="0" applyFont="1" applyBorder="1" applyAlignment="1">
      <alignment horizontal="right" vertical="center"/>
    </xf>
    <xf numFmtId="10" fontId="4" fillId="0" borderId="0" xfId="0" applyNumberFormat="1" applyFont="1" applyAlignment="1">
      <alignment vertical="center" wrapText="1"/>
    </xf>
    <xf numFmtId="4" fontId="12" fillId="0" borderId="0" xfId="0" applyNumberFormat="1" applyFont="1" applyAlignment="1">
      <alignment vertical="center" wrapText="1"/>
    </xf>
    <xf numFmtId="10" fontId="12" fillId="0" borderId="0" xfId="0" applyNumberFormat="1" applyFont="1" applyAlignment="1">
      <alignment horizontal="center" vertical="center" wrapText="1"/>
    </xf>
    <xf numFmtId="166" fontId="12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 wrapText="1"/>
    </xf>
    <xf numFmtId="10" fontId="12" fillId="0" borderId="1" xfId="0" applyNumberFormat="1" applyFont="1" applyBorder="1" applyAlignment="1">
      <alignment vertical="center" wrapText="1"/>
    </xf>
    <xf numFmtId="10" fontId="4" fillId="0" borderId="1" xfId="3" applyNumberFormat="1" applyFont="1" applyFill="1" applyBorder="1" applyAlignment="1">
      <alignment vertical="center" wrapText="1"/>
    </xf>
    <xf numFmtId="4" fontId="12" fillId="0" borderId="1" xfId="0" applyNumberFormat="1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vertical="center" wrapText="1"/>
    </xf>
    <xf numFmtId="49" fontId="14" fillId="4" borderId="1" xfId="0" applyNumberFormat="1" applyFont="1" applyFill="1" applyBorder="1" applyAlignment="1">
      <alignment horizontal="center" vertical="center" wrapText="1"/>
    </xf>
    <xf numFmtId="10" fontId="12" fillId="4" borderId="1" xfId="0" applyNumberFormat="1" applyFont="1" applyFill="1" applyBorder="1" applyAlignment="1">
      <alignment horizontal="center" vertical="center" wrapText="1"/>
    </xf>
    <xf numFmtId="166" fontId="12" fillId="4" borderId="1" xfId="0" applyNumberFormat="1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/>
    </xf>
    <xf numFmtId="10" fontId="4" fillId="0" borderId="10" xfId="0" applyNumberFormat="1" applyFont="1" applyBorder="1" applyAlignment="1">
      <alignment vertical="center" wrapText="1"/>
    </xf>
    <xf numFmtId="4" fontId="12" fillId="0" borderId="10" xfId="0" applyNumberFormat="1" applyFont="1" applyBorder="1" applyAlignment="1">
      <alignment vertical="center" wrapText="1"/>
    </xf>
    <xf numFmtId="10" fontId="12" fillId="4" borderId="10" xfId="0" applyNumberFormat="1" applyFont="1" applyFill="1" applyBorder="1" applyAlignment="1">
      <alignment horizontal="center" vertical="center" wrapText="1"/>
    </xf>
    <xf numFmtId="166" fontId="12" fillId="4" borderId="10" xfId="0" applyNumberFormat="1" applyFont="1" applyFill="1" applyBorder="1" applyAlignment="1">
      <alignment horizontal="center" vertical="center" wrapText="1"/>
    </xf>
    <xf numFmtId="10" fontId="12" fillId="0" borderId="10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22" fillId="0" borderId="0" xfId="0" applyFont="1" applyAlignment="1">
      <alignment horizontal="left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5" fillId="3" borderId="11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right" vertical="center" wrapText="1"/>
    </xf>
    <xf numFmtId="164" fontId="5" fillId="0" borderId="1" xfId="0" applyNumberFormat="1" applyFont="1" applyBorder="1" applyAlignment="1">
      <alignment horizontal="right" vertical="center"/>
    </xf>
    <xf numFmtId="164" fontId="5" fillId="0" borderId="10" xfId="0" applyNumberFormat="1" applyFont="1" applyBorder="1" applyAlignment="1">
      <alignment horizontal="right" vertical="center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5" fillId="3" borderId="9" xfId="0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horizontal="right" vertical="center" wrapText="1"/>
    </xf>
    <xf numFmtId="0" fontId="5" fillId="0" borderId="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left" wrapText="1"/>
    </xf>
    <xf numFmtId="0" fontId="5" fillId="3" borderId="10" xfId="0" applyFont="1" applyFill="1" applyBorder="1" applyAlignment="1">
      <alignment horizontal="left" wrapText="1"/>
    </xf>
    <xf numFmtId="14" fontId="7" fillId="0" borderId="1" xfId="1" applyNumberFormat="1" applyFont="1" applyBorder="1" applyAlignment="1">
      <alignment horizontal="left"/>
    </xf>
    <xf numFmtId="14" fontId="7" fillId="0" borderId="10" xfId="1" applyNumberFormat="1" applyFont="1" applyBorder="1" applyAlignment="1">
      <alignment horizontal="left"/>
    </xf>
    <xf numFmtId="49" fontId="8" fillId="0" borderId="1" xfId="0" applyNumberFormat="1" applyFont="1" applyBorder="1" applyAlignment="1">
      <alignment horizontal="left" vertical="center"/>
    </xf>
    <xf numFmtId="49" fontId="8" fillId="0" borderId="10" xfId="0" applyNumberFormat="1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" fontId="7" fillId="0" borderId="1" xfId="0" applyNumberFormat="1" applyFont="1" applyBorder="1" applyAlignment="1">
      <alignment horizontal="center" vertical="center"/>
    </xf>
    <xf numFmtId="4" fontId="7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4" fontId="7" fillId="0" borderId="3" xfId="0" applyNumberFormat="1" applyFont="1" applyBorder="1" applyAlignment="1">
      <alignment horizontal="center" vertical="center"/>
    </xf>
    <xf numFmtId="4" fontId="7" fillId="0" borderId="4" xfId="0" applyNumberFormat="1" applyFont="1" applyBorder="1" applyAlignment="1">
      <alignment horizontal="center" vertical="center"/>
    </xf>
    <xf numFmtId="4" fontId="7" fillId="0" borderId="12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17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left" vertical="center"/>
    </xf>
    <xf numFmtId="4" fontId="5" fillId="0" borderId="10" xfId="0" applyNumberFormat="1" applyFont="1" applyBorder="1" applyAlignment="1">
      <alignment horizontal="left" vertic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10" fontId="19" fillId="4" borderId="1" xfId="0" applyNumberFormat="1" applyFont="1" applyFill="1" applyBorder="1" applyAlignment="1">
      <alignment horizontal="left" vertical="center" wrapText="1"/>
    </xf>
    <xf numFmtId="10" fontId="19" fillId="4" borderId="10" xfId="0" applyNumberFormat="1" applyFont="1" applyFill="1" applyBorder="1" applyAlignment="1">
      <alignment horizontal="left" vertical="center" wrapText="1"/>
    </xf>
    <xf numFmtId="0" fontId="0" fillId="0" borderId="11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21" xfId="0" applyBorder="1" applyAlignment="1">
      <alignment horizontal="center"/>
    </xf>
    <xf numFmtId="0" fontId="4" fillId="0" borderId="2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8" fillId="4" borderId="1" xfId="0" applyFont="1" applyFill="1" applyBorder="1" applyAlignment="1">
      <alignment horizontal="left"/>
    </xf>
    <xf numFmtId="0" fontId="18" fillId="4" borderId="10" xfId="0" applyFont="1" applyFill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5" fillId="0" borderId="9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10" fontId="19" fillId="0" borderId="21" xfId="0" applyNumberFormat="1" applyFont="1" applyBorder="1" applyAlignment="1">
      <alignment horizontal="center" vertical="center"/>
    </xf>
    <xf numFmtId="10" fontId="19" fillId="0" borderId="1" xfId="0" applyNumberFormat="1" applyFont="1" applyBorder="1" applyAlignment="1">
      <alignment horizontal="center" vertical="center"/>
    </xf>
    <xf numFmtId="10" fontId="19" fillId="0" borderId="10" xfId="0" applyNumberFormat="1" applyFont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5" fillId="0" borderId="11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</cellXfs>
  <cellStyles count="4">
    <cellStyle name="Normal" xfId="0" builtinId="0"/>
    <cellStyle name="Normal 2" xfId="2" xr:uid="{B99A9174-6F2C-4ADB-B2B1-22F1320C2352}"/>
    <cellStyle name="Vírgula" xfId="1" builtinId="3"/>
    <cellStyle name="Vírgula 2" xfId="3" xr:uid="{B2604909-D051-484E-A2A2-160795DC357B}"/>
  </cellStyles>
  <dxfs count="2"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66675</xdr:rowOff>
    </xdr:from>
    <xdr:to>
      <xdr:col>2</xdr:col>
      <xdr:colOff>274438</xdr:colOff>
      <xdr:row>2</xdr:row>
      <xdr:rowOff>394607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137B241-75AC-4A78-A50C-40E86A14102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1141213" cy="111850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762000</xdr:colOff>
      <xdr:row>0</xdr:row>
      <xdr:rowOff>38100</xdr:rowOff>
    </xdr:from>
    <xdr:to>
      <xdr:col>9</xdr:col>
      <xdr:colOff>876300</xdr:colOff>
      <xdr:row>2</xdr:row>
      <xdr:rowOff>342900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E6D0B2E-D5DC-4B4A-938A-03D89F1BBC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2325" y="38100"/>
          <a:ext cx="1095375" cy="1123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66675</xdr:rowOff>
    </xdr:from>
    <xdr:to>
      <xdr:col>1</xdr:col>
      <xdr:colOff>750688</xdr:colOff>
      <xdr:row>2</xdr:row>
      <xdr:rowOff>280307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A5713CF-0512-4E13-8993-B48FB7AAC3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6675"/>
          <a:ext cx="1141213" cy="114708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762000</xdr:colOff>
      <xdr:row>0</xdr:row>
      <xdr:rowOff>38100</xdr:rowOff>
    </xdr:from>
    <xdr:to>
      <xdr:col>9</xdr:col>
      <xdr:colOff>990600</xdr:colOff>
      <xdr:row>2</xdr:row>
      <xdr:rowOff>228600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3CA671B-62AC-4531-BEC7-6263104B2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9925" y="38100"/>
          <a:ext cx="1095375" cy="1123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104775</xdr:rowOff>
    </xdr:from>
    <xdr:to>
      <xdr:col>2</xdr:col>
      <xdr:colOff>398263</xdr:colOff>
      <xdr:row>2</xdr:row>
      <xdr:rowOff>280307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7345A7F-3DA6-4CBD-9ECF-1555E81EDEE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104775"/>
          <a:ext cx="1141213" cy="116613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752475</xdr:colOff>
      <xdr:row>0</xdr:row>
      <xdr:rowOff>47625</xdr:rowOff>
    </xdr:from>
    <xdr:to>
      <xdr:col>9</xdr:col>
      <xdr:colOff>942975</xdr:colOff>
      <xdr:row>2</xdr:row>
      <xdr:rowOff>200025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6125FAB-0D09-4A70-A88F-50A119B58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58275" y="47625"/>
          <a:ext cx="1095375" cy="1143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BDI.xls" TargetMode="External"/><Relationship Id="rId1" Type="http://schemas.openxmlformats.org/officeDocument/2006/relationships/externalLinkPath" Target="file:///D:\BD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FC8ED-F164-4247-9ACA-ECBEE84F079A}">
  <sheetPr>
    <pageSetUpPr fitToPage="1"/>
  </sheetPr>
  <dimension ref="A1:J30"/>
  <sheetViews>
    <sheetView topLeftCell="A9" workbookViewId="0">
      <selection activeCell="A19" sqref="A19:H19"/>
    </sheetView>
  </sheetViews>
  <sheetFormatPr defaultRowHeight="15" x14ac:dyDescent="0.25"/>
  <cols>
    <col min="1" max="1" width="6.7109375" customWidth="1"/>
    <col min="2" max="2" width="9" customWidth="1"/>
    <col min="3" max="3" width="9.85546875" customWidth="1"/>
    <col min="4" max="4" width="40.42578125" customWidth="1"/>
    <col min="5" max="5" width="38.5703125" customWidth="1"/>
    <col min="6" max="6" width="20" customWidth="1"/>
    <col min="7" max="7" width="12.140625" customWidth="1"/>
    <col min="8" max="8" width="14.28515625" customWidth="1"/>
    <col min="9" max="9" width="14.7109375" customWidth="1"/>
    <col min="10" max="10" width="15.85546875" customWidth="1"/>
  </cols>
  <sheetData>
    <row r="1" spans="1:10" ht="35.25" customHeight="1" x14ac:dyDescent="0.25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0" ht="29.25" customHeight="1" x14ac:dyDescent="0.25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0" ht="34.5" customHeight="1" x14ac:dyDescent="0.25">
      <c r="A3" s="111"/>
      <c r="B3" s="112"/>
      <c r="C3" s="112"/>
      <c r="D3" s="112"/>
      <c r="E3" s="112"/>
      <c r="F3" s="112"/>
      <c r="G3" s="112"/>
      <c r="H3" s="112"/>
      <c r="I3" s="112"/>
      <c r="J3" s="113"/>
    </row>
    <row r="4" spans="1:10" x14ac:dyDescent="0.25">
      <c r="A4" s="114"/>
      <c r="B4" s="115"/>
      <c r="C4" s="115"/>
      <c r="D4" s="115"/>
      <c r="E4" s="115"/>
      <c r="F4" s="115"/>
      <c r="G4" s="115"/>
      <c r="H4" s="115"/>
      <c r="I4" s="115"/>
      <c r="J4" s="116"/>
    </row>
    <row r="5" spans="1:10" ht="16.5" x14ac:dyDescent="0.25">
      <c r="A5" s="117" t="s">
        <v>35</v>
      </c>
      <c r="B5" s="118"/>
      <c r="C5" s="118"/>
      <c r="D5" s="118"/>
      <c r="E5" s="118"/>
      <c r="F5" s="118"/>
      <c r="G5" s="118"/>
      <c r="H5" s="118"/>
      <c r="I5" s="118"/>
      <c r="J5" s="119"/>
    </row>
    <row r="6" spans="1:10" x14ac:dyDescent="0.25">
      <c r="A6" s="114"/>
      <c r="B6" s="115"/>
      <c r="C6" s="115"/>
      <c r="D6" s="115"/>
      <c r="E6" s="115"/>
      <c r="F6" s="115"/>
      <c r="G6" s="115"/>
      <c r="H6" s="115"/>
      <c r="I6" s="115"/>
      <c r="J6" s="116"/>
    </row>
    <row r="7" spans="1:10" x14ac:dyDescent="0.25">
      <c r="A7" s="89" t="s">
        <v>36</v>
      </c>
      <c r="B7" s="90"/>
      <c r="C7" s="90"/>
      <c r="D7" s="120"/>
      <c r="E7" s="120"/>
      <c r="F7" s="120"/>
      <c r="G7" s="120"/>
      <c r="H7" s="121" t="s">
        <v>5</v>
      </c>
      <c r="I7" s="121"/>
      <c r="J7" s="122"/>
    </row>
    <row r="8" spans="1:10" x14ac:dyDescent="0.25">
      <c r="A8" s="89" t="s">
        <v>37</v>
      </c>
      <c r="B8" s="90"/>
      <c r="C8" s="90"/>
      <c r="D8" s="90"/>
      <c r="E8" s="90"/>
      <c r="F8" s="90"/>
      <c r="G8" s="90"/>
      <c r="H8" s="5" t="s">
        <v>6</v>
      </c>
      <c r="I8" s="95">
        <f ca="1">TODAY()</f>
        <v>46037</v>
      </c>
      <c r="J8" s="96"/>
    </row>
    <row r="9" spans="1:10" ht="18" customHeight="1" x14ac:dyDescent="0.25">
      <c r="A9" s="102" t="s">
        <v>66</v>
      </c>
      <c r="B9" s="103"/>
      <c r="C9" s="103"/>
      <c r="D9" s="103"/>
      <c r="E9" s="104"/>
      <c r="F9" s="62"/>
      <c r="G9" s="63"/>
      <c r="H9" s="105" t="s">
        <v>7</v>
      </c>
      <c r="I9" s="106"/>
      <c r="J9" s="107"/>
    </row>
    <row r="10" spans="1:10" x14ac:dyDescent="0.25">
      <c r="A10" s="89" t="s">
        <v>71</v>
      </c>
      <c r="B10" s="90"/>
      <c r="C10" s="90"/>
      <c r="D10" s="90"/>
      <c r="E10" s="90"/>
      <c r="F10" s="90"/>
      <c r="G10" s="91" t="s">
        <v>8</v>
      </c>
      <c r="H10" s="91"/>
      <c r="I10" s="100" t="s">
        <v>9</v>
      </c>
      <c r="J10" s="101"/>
    </row>
    <row r="11" spans="1:10" x14ac:dyDescent="0.25">
      <c r="A11" s="99"/>
      <c r="B11" s="90"/>
      <c r="C11" s="90"/>
      <c r="D11" s="90"/>
      <c r="E11" s="90"/>
      <c r="F11" s="5" t="s">
        <v>38</v>
      </c>
      <c r="G11" s="19">
        <v>0.05</v>
      </c>
      <c r="H11" s="6" t="s">
        <v>10</v>
      </c>
      <c r="I11" s="97" t="s">
        <v>72</v>
      </c>
      <c r="J11" s="98"/>
    </row>
    <row r="12" spans="1:10" ht="38.25" x14ac:dyDescent="0.25">
      <c r="A12" s="7" t="s">
        <v>11</v>
      </c>
      <c r="B12" s="8" t="s">
        <v>12</v>
      </c>
      <c r="C12" s="9" t="s">
        <v>13</v>
      </c>
      <c r="D12" s="92" t="s">
        <v>14</v>
      </c>
      <c r="E12" s="92"/>
      <c r="F12" s="10" t="s">
        <v>15</v>
      </c>
      <c r="G12" s="10" t="s">
        <v>16</v>
      </c>
      <c r="H12" s="10" t="s">
        <v>17</v>
      </c>
      <c r="I12" s="10" t="s">
        <v>18</v>
      </c>
      <c r="J12" s="11" t="s">
        <v>19</v>
      </c>
    </row>
    <row r="13" spans="1:10" ht="15.75" customHeight="1" x14ac:dyDescent="0.25">
      <c r="A13" s="12">
        <v>1</v>
      </c>
      <c r="B13" s="93" t="s">
        <v>20</v>
      </c>
      <c r="C13" s="93"/>
      <c r="D13" s="93"/>
      <c r="E13" s="93"/>
      <c r="F13" s="93"/>
      <c r="G13" s="93"/>
      <c r="H13" s="93"/>
      <c r="I13" s="93"/>
      <c r="J13" s="94"/>
    </row>
    <row r="14" spans="1:10" ht="55.5" customHeight="1" x14ac:dyDescent="0.25">
      <c r="A14" s="13" t="s">
        <v>21</v>
      </c>
      <c r="B14" s="14" t="s">
        <v>22</v>
      </c>
      <c r="C14" s="15" t="s">
        <v>23</v>
      </c>
      <c r="D14" s="86" t="s">
        <v>24</v>
      </c>
      <c r="E14" s="86"/>
      <c r="F14" s="16">
        <f>'MEMÓRIA DE CALCULO'!I15</f>
        <v>1</v>
      </c>
      <c r="G14" s="6" t="s">
        <v>16</v>
      </c>
      <c r="H14" s="20">
        <v>1179.4100000000001</v>
      </c>
      <c r="I14" s="20">
        <f>ROUND((H14*1.2449),2)</f>
        <v>1468.25</v>
      </c>
      <c r="J14" s="34">
        <f>ROUND((F14*I14),2)</f>
        <v>1468.25</v>
      </c>
    </row>
    <row r="15" spans="1:10" x14ac:dyDescent="0.25">
      <c r="A15" s="82" t="s">
        <v>25</v>
      </c>
      <c r="B15" s="83"/>
      <c r="C15" s="83"/>
      <c r="D15" s="83"/>
      <c r="E15" s="83"/>
      <c r="F15" s="83"/>
      <c r="G15" s="83"/>
      <c r="H15" s="83"/>
      <c r="I15" s="84">
        <f>J14</f>
        <v>1468.25</v>
      </c>
      <c r="J15" s="85"/>
    </row>
    <row r="16" spans="1:10" x14ac:dyDescent="0.25">
      <c r="A16" s="12">
        <v>2</v>
      </c>
      <c r="B16" s="93" t="s">
        <v>40</v>
      </c>
      <c r="C16" s="93"/>
      <c r="D16" s="93"/>
      <c r="E16" s="93"/>
      <c r="F16" s="93"/>
      <c r="G16" s="93"/>
      <c r="H16" s="93"/>
      <c r="I16" s="93"/>
      <c r="J16" s="94"/>
    </row>
    <row r="17" spans="1:10" ht="29.25" customHeight="1" x14ac:dyDescent="0.25">
      <c r="A17" s="13" t="s">
        <v>26</v>
      </c>
      <c r="B17" s="14" t="s">
        <v>22</v>
      </c>
      <c r="C17" s="18" t="s">
        <v>27</v>
      </c>
      <c r="D17" s="86" t="s">
        <v>28</v>
      </c>
      <c r="E17" s="86"/>
      <c r="F17" s="16">
        <f>'MEMÓRIA DE CALCULO'!I25</f>
        <v>700.34</v>
      </c>
      <c r="G17" s="6" t="s">
        <v>29</v>
      </c>
      <c r="H17" s="20">
        <v>92.36</v>
      </c>
      <c r="I17" s="20">
        <f t="shared" ref="I17:I18" si="0">ROUND((H17*1.2449),2)</f>
        <v>114.98</v>
      </c>
      <c r="J17" s="34">
        <f t="shared" ref="J17:J18" si="1">ROUND((F17*I17),2)</f>
        <v>80525.09</v>
      </c>
    </row>
    <row r="18" spans="1:10" ht="39.75" customHeight="1" x14ac:dyDescent="0.25">
      <c r="A18" s="13" t="s">
        <v>70</v>
      </c>
      <c r="B18" s="14" t="s">
        <v>22</v>
      </c>
      <c r="C18" s="18" t="s">
        <v>30</v>
      </c>
      <c r="D18" s="86" t="s">
        <v>31</v>
      </c>
      <c r="E18" s="86"/>
      <c r="F18" s="16">
        <f>'MEMÓRIA DE CALCULO'!I33</f>
        <v>840.40800000000002</v>
      </c>
      <c r="G18" s="6" t="s">
        <v>39</v>
      </c>
      <c r="H18" s="20">
        <v>2.5299999999999998</v>
      </c>
      <c r="I18" s="20">
        <f t="shared" si="0"/>
        <v>3.15</v>
      </c>
      <c r="J18" s="34">
        <f t="shared" si="1"/>
        <v>2647.29</v>
      </c>
    </row>
    <row r="19" spans="1:10" x14ac:dyDescent="0.25">
      <c r="A19" s="82" t="s">
        <v>32</v>
      </c>
      <c r="B19" s="83"/>
      <c r="C19" s="83"/>
      <c r="D19" s="83"/>
      <c r="E19" s="83"/>
      <c r="F19" s="83"/>
      <c r="G19" s="83"/>
      <c r="H19" s="83"/>
      <c r="I19" s="84">
        <f>SUM(J17+J18)</f>
        <v>83172.37999999999</v>
      </c>
      <c r="J19" s="85"/>
    </row>
    <row r="20" spans="1:10" ht="16.5" customHeight="1" x14ac:dyDescent="0.25">
      <c r="A20" s="87" t="s">
        <v>33</v>
      </c>
      <c r="B20" s="88"/>
      <c r="C20" s="88"/>
      <c r="D20" s="88"/>
      <c r="E20" s="88"/>
      <c r="F20" s="88"/>
      <c r="G20" s="88"/>
      <c r="H20" s="88"/>
      <c r="I20" s="88"/>
      <c r="J20" s="33">
        <f>SUM(I15+I19)</f>
        <v>84640.62999999999</v>
      </c>
    </row>
    <row r="21" spans="1:10" ht="16.5" customHeight="1" x14ac:dyDescent="0.25">
      <c r="A21" s="76"/>
      <c r="B21" s="77"/>
      <c r="C21" s="77"/>
      <c r="D21" s="77"/>
      <c r="E21" s="77"/>
      <c r="F21" s="77"/>
      <c r="G21" s="77"/>
      <c r="H21" s="77"/>
      <c r="I21" s="77"/>
      <c r="J21" s="78"/>
    </row>
    <row r="22" spans="1:10" ht="16.5" customHeight="1" x14ac:dyDescent="0.25">
      <c r="A22" s="79" t="s">
        <v>76</v>
      </c>
      <c r="B22" s="80"/>
      <c r="C22" s="80"/>
      <c r="D22" s="80"/>
      <c r="E22" s="80"/>
      <c r="F22" s="80"/>
      <c r="G22" s="80"/>
      <c r="H22" s="80"/>
      <c r="I22" s="80"/>
      <c r="J22" s="81"/>
    </row>
    <row r="23" spans="1:10" x14ac:dyDescent="0.25">
      <c r="A23" s="69"/>
      <c r="B23" s="70"/>
      <c r="C23" s="70"/>
      <c r="D23" s="70"/>
      <c r="E23" s="70"/>
      <c r="F23" s="70"/>
      <c r="G23" s="70"/>
      <c r="H23" s="70"/>
      <c r="I23" s="70"/>
      <c r="J23" s="71"/>
    </row>
    <row r="24" spans="1:10" x14ac:dyDescent="0.25">
      <c r="A24" s="72"/>
      <c r="B24" s="73"/>
      <c r="C24" s="73"/>
      <c r="D24" s="73"/>
      <c r="E24" s="73"/>
      <c r="F24" s="73"/>
      <c r="G24" s="73"/>
      <c r="H24" s="73"/>
      <c r="I24" s="73"/>
      <c r="J24" s="74"/>
    </row>
    <row r="25" spans="1:10" x14ac:dyDescent="0.25">
      <c r="A25" s="72"/>
      <c r="B25" s="73"/>
      <c r="C25" s="73"/>
      <c r="D25" s="73"/>
      <c r="E25" s="73"/>
      <c r="F25" s="73"/>
      <c r="G25" s="73"/>
      <c r="H25" s="73"/>
      <c r="I25" s="73"/>
      <c r="J25" s="74"/>
    </row>
    <row r="26" spans="1:10" x14ac:dyDescent="0.25">
      <c r="A26" s="72"/>
      <c r="B26" s="73"/>
      <c r="C26" s="73"/>
      <c r="D26" s="73"/>
      <c r="E26" s="73"/>
      <c r="F26" s="73"/>
      <c r="G26" s="73"/>
      <c r="H26" s="73"/>
      <c r="I26" s="73"/>
      <c r="J26" s="74"/>
    </row>
    <row r="27" spans="1:10" x14ac:dyDescent="0.25">
      <c r="A27" s="72" t="s">
        <v>2</v>
      </c>
      <c r="B27" s="73"/>
      <c r="C27" s="73"/>
      <c r="D27" s="73"/>
      <c r="F27" s="73"/>
      <c r="G27" s="73"/>
      <c r="H27" s="73"/>
      <c r="I27" s="73"/>
      <c r="J27" s="74"/>
    </row>
    <row r="28" spans="1:10" x14ac:dyDescent="0.25">
      <c r="A28" s="72" t="s">
        <v>74</v>
      </c>
      <c r="B28" s="73"/>
      <c r="C28" s="73"/>
      <c r="D28" s="73"/>
      <c r="F28" s="73" t="s">
        <v>2</v>
      </c>
      <c r="G28" s="73"/>
      <c r="H28" s="73"/>
      <c r="I28" s="73"/>
      <c r="J28" s="74"/>
    </row>
    <row r="29" spans="1:10" x14ac:dyDescent="0.25">
      <c r="A29" s="72" t="s">
        <v>75</v>
      </c>
      <c r="B29" s="73"/>
      <c r="C29" s="73"/>
      <c r="D29" s="73"/>
      <c r="F29" s="73" t="s">
        <v>4</v>
      </c>
      <c r="G29" s="73"/>
      <c r="H29" s="73"/>
      <c r="I29" s="73"/>
      <c r="J29" s="74"/>
    </row>
    <row r="30" spans="1:10" ht="15.75" thickBot="1" x14ac:dyDescent="0.3">
      <c r="A30" s="75" t="s">
        <v>1</v>
      </c>
      <c r="B30" s="66"/>
      <c r="C30" s="66"/>
      <c r="D30" s="66"/>
      <c r="E30" s="4"/>
      <c r="F30" s="66" t="s">
        <v>3</v>
      </c>
      <c r="G30" s="67"/>
      <c r="H30" s="67"/>
      <c r="I30" s="67"/>
      <c r="J30" s="68"/>
    </row>
  </sheetData>
  <mergeCells count="40">
    <mergeCell ref="A1:J3"/>
    <mergeCell ref="A4:J4"/>
    <mergeCell ref="A5:J5"/>
    <mergeCell ref="A6:J6"/>
    <mergeCell ref="A7:G7"/>
    <mergeCell ref="H7:J7"/>
    <mergeCell ref="I8:J8"/>
    <mergeCell ref="I11:J11"/>
    <mergeCell ref="A11:E11"/>
    <mergeCell ref="I10:J10"/>
    <mergeCell ref="A8:G8"/>
    <mergeCell ref="A9:E9"/>
    <mergeCell ref="H9:J9"/>
    <mergeCell ref="A10:F10"/>
    <mergeCell ref="G10:H10"/>
    <mergeCell ref="D12:E12"/>
    <mergeCell ref="B13:J13"/>
    <mergeCell ref="D14:E14"/>
    <mergeCell ref="I15:J15"/>
    <mergeCell ref="A15:H15"/>
    <mergeCell ref="B16:J16"/>
    <mergeCell ref="A19:H19"/>
    <mergeCell ref="I19:J19"/>
    <mergeCell ref="D17:E17"/>
    <mergeCell ref="D18:E18"/>
    <mergeCell ref="A20:I20"/>
    <mergeCell ref="A21:J21"/>
    <mergeCell ref="A22:J22"/>
    <mergeCell ref="A27:D27"/>
    <mergeCell ref="A28:D28"/>
    <mergeCell ref="A29:D29"/>
    <mergeCell ref="F28:J28"/>
    <mergeCell ref="F29:J29"/>
    <mergeCell ref="F30:J30"/>
    <mergeCell ref="A23:J23"/>
    <mergeCell ref="A24:J24"/>
    <mergeCell ref="A25:J25"/>
    <mergeCell ref="A26:J26"/>
    <mergeCell ref="F27:J27"/>
    <mergeCell ref="A30:D30"/>
  </mergeCells>
  <conditionalFormatting sqref="D14 D17:D18">
    <cfRule type="expression" dxfId="1" priority="7" stopIfTrue="1">
      <formula>$C14=1</formula>
    </cfRule>
    <cfRule type="expression" dxfId="0" priority="8" stopIfTrue="1">
      <formula>OR($C14=0,$C14=2,$C14=3,$C14=4)</formula>
    </cfRule>
  </conditionalFormatting>
  <pageMargins left="0.511811024" right="0.511811024" top="0.78740157499999996" bottom="0.78740157499999996" header="0.31496062000000002" footer="0.31496062000000002"/>
  <pageSetup paperSize="9" scale="74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CD4C4-4E9C-48AD-8890-897754CF044F}">
  <sheetPr>
    <pageSetUpPr fitToPage="1"/>
  </sheetPr>
  <dimension ref="A1:M42"/>
  <sheetViews>
    <sheetView topLeftCell="A15" workbookViewId="0">
      <selection activeCell="A28" sqref="A28:J28"/>
    </sheetView>
  </sheetViews>
  <sheetFormatPr defaultRowHeight="15" x14ac:dyDescent="0.25"/>
  <cols>
    <col min="1" max="1" width="8.5703125" customWidth="1"/>
    <col min="2" max="2" width="15.85546875" customWidth="1"/>
    <col min="3" max="3" width="17.140625" customWidth="1"/>
    <col min="4" max="4" width="14.85546875" customWidth="1"/>
    <col min="5" max="5" width="13.85546875" customWidth="1"/>
    <col min="6" max="6" width="14" customWidth="1"/>
    <col min="7" max="7" width="16.28515625" customWidth="1"/>
    <col min="8" max="8" width="13.28515625" customWidth="1"/>
    <col min="9" max="9" width="13" customWidth="1"/>
    <col min="10" max="10" width="16.140625" customWidth="1"/>
  </cols>
  <sheetData>
    <row r="1" spans="1:13" ht="41.25" customHeight="1" x14ac:dyDescent="0.25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3" ht="33.75" customHeight="1" x14ac:dyDescent="0.25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3" ht="36.75" customHeight="1" x14ac:dyDescent="0.25">
      <c r="A3" s="111"/>
      <c r="B3" s="112"/>
      <c r="C3" s="112"/>
      <c r="D3" s="112"/>
      <c r="E3" s="112"/>
      <c r="F3" s="112"/>
      <c r="G3" s="112"/>
      <c r="H3" s="112"/>
      <c r="I3" s="112"/>
      <c r="J3" s="113"/>
    </row>
    <row r="4" spans="1:13" x14ac:dyDescent="0.25">
      <c r="A4" s="114"/>
      <c r="B4" s="115"/>
      <c r="C4" s="115"/>
      <c r="D4" s="115"/>
      <c r="E4" s="115"/>
      <c r="F4" s="115"/>
      <c r="G4" s="115"/>
      <c r="H4" s="115"/>
      <c r="I4" s="115"/>
      <c r="J4" s="116"/>
    </row>
    <row r="5" spans="1:13" ht="16.5" x14ac:dyDescent="0.25">
      <c r="A5" s="117" t="s">
        <v>41</v>
      </c>
      <c r="B5" s="118"/>
      <c r="C5" s="118"/>
      <c r="D5" s="118"/>
      <c r="E5" s="118"/>
      <c r="F5" s="118"/>
      <c r="G5" s="118"/>
      <c r="H5" s="118"/>
      <c r="I5" s="118"/>
      <c r="J5" s="119"/>
    </row>
    <row r="6" spans="1:13" x14ac:dyDescent="0.25">
      <c r="A6" s="114"/>
      <c r="B6" s="115"/>
      <c r="C6" s="115"/>
      <c r="D6" s="115"/>
      <c r="E6" s="115"/>
      <c r="F6" s="115"/>
      <c r="G6" s="115"/>
      <c r="H6" s="115"/>
      <c r="I6" s="115"/>
      <c r="J6" s="116"/>
    </row>
    <row r="7" spans="1:13" x14ac:dyDescent="0.25">
      <c r="A7" s="89" t="s">
        <v>36</v>
      </c>
      <c r="B7" s="90"/>
      <c r="C7" s="90"/>
      <c r="D7" s="120"/>
      <c r="E7" s="120"/>
      <c r="F7" s="120"/>
      <c r="G7" s="120"/>
      <c r="H7" s="121" t="s">
        <v>5</v>
      </c>
      <c r="I7" s="121"/>
      <c r="J7" s="122"/>
    </row>
    <row r="8" spans="1:13" x14ac:dyDescent="0.25">
      <c r="A8" s="89" t="s">
        <v>37</v>
      </c>
      <c r="B8" s="90"/>
      <c r="C8" s="90"/>
      <c r="D8" s="90"/>
      <c r="E8" s="90"/>
      <c r="F8" s="90"/>
      <c r="G8" s="90"/>
      <c r="H8" s="5" t="s">
        <v>6</v>
      </c>
      <c r="I8" s="95">
        <f ca="1">TODAY()</f>
        <v>46037</v>
      </c>
      <c r="J8" s="96"/>
    </row>
    <row r="9" spans="1:13" ht="15" customHeight="1" x14ac:dyDescent="0.25">
      <c r="A9" s="143" t="s">
        <v>66</v>
      </c>
      <c r="B9" s="144"/>
      <c r="C9" s="144"/>
      <c r="D9" s="144"/>
      <c r="E9" s="144"/>
      <c r="F9" s="144"/>
      <c r="G9" s="144"/>
      <c r="H9" s="144"/>
      <c r="I9" s="144"/>
      <c r="J9" s="145"/>
    </row>
    <row r="10" spans="1:13" x14ac:dyDescent="0.25">
      <c r="A10" s="114"/>
      <c r="B10" s="115"/>
      <c r="C10" s="115"/>
      <c r="D10" s="115"/>
      <c r="E10" s="115"/>
      <c r="F10" s="115"/>
      <c r="G10" s="115"/>
      <c r="H10" s="115"/>
      <c r="I10" s="115"/>
      <c r="J10" s="116"/>
    </row>
    <row r="11" spans="1:13" ht="15.75" x14ac:dyDescent="0.25">
      <c r="A11" s="21" t="s">
        <v>42</v>
      </c>
      <c r="B11" s="138" t="str">
        <f>'PLANILHA ORÇAMENTÁRIA '!B13</f>
        <v xml:space="preserve">INSTALAÇÕES INICIAIS DA OBRA </v>
      </c>
      <c r="C11" s="138"/>
      <c r="D11" s="138"/>
      <c r="E11" s="138"/>
      <c r="F11" s="138"/>
      <c r="G11" s="138"/>
      <c r="H11" s="138"/>
      <c r="I11" s="138"/>
      <c r="J11" s="139"/>
      <c r="K11" s="23"/>
      <c r="L11" s="23"/>
      <c r="M11" s="23"/>
    </row>
    <row r="12" spans="1:13" x14ac:dyDescent="0.25">
      <c r="A12" s="140" t="s">
        <v>69</v>
      </c>
      <c r="B12" s="141"/>
      <c r="C12" s="141"/>
      <c r="D12" s="141"/>
      <c r="E12" s="141"/>
      <c r="F12" s="141"/>
      <c r="G12" s="141"/>
      <c r="H12" s="141"/>
      <c r="I12" s="141"/>
      <c r="J12" s="142"/>
      <c r="K12" s="24"/>
      <c r="L12" s="24"/>
      <c r="M12" s="24"/>
    </row>
    <row r="13" spans="1:13" ht="37.5" customHeight="1" x14ac:dyDescent="0.25">
      <c r="A13" s="22" t="s">
        <v>21</v>
      </c>
      <c r="B13" s="129" t="str">
        <f>'PLANILHA ORÇAMENTÁRIA '!D14</f>
        <v>FORNECIMENTO E COLOCAÇÃO DE PLACA DE OBRA EM CHAPA GALVANIZADA (3,00 X 1,5 0 M) - EM CHAPA GALVANIZADA 0,26 AFIXADAS COM REBITES 540 E PARAFUSOS 3/8, EM ESTRUTURA METÁLICA VIGA U 2" ENRIJECIDA COM METALON 20 X 20, SUPORTE EM EUCALIPTO AUTOCLAVADO PINTADAS</v>
      </c>
      <c r="C13" s="129"/>
      <c r="D13" s="129"/>
      <c r="E13" s="129"/>
      <c r="F13" s="129"/>
      <c r="G13" s="129"/>
      <c r="H13" s="129"/>
      <c r="I13" s="129"/>
      <c r="J13" s="130"/>
      <c r="K13" s="25"/>
      <c r="L13" s="25"/>
      <c r="M13" s="26"/>
    </row>
    <row r="14" spans="1:13" x14ac:dyDescent="0.25">
      <c r="A14" s="146"/>
      <c r="B14" s="147"/>
      <c r="C14" s="147"/>
      <c r="D14" s="147"/>
      <c r="E14" s="147"/>
      <c r="F14" s="147"/>
      <c r="G14" s="147"/>
      <c r="H14" s="147"/>
      <c r="I14" s="147"/>
      <c r="J14" s="148"/>
      <c r="K14" s="27"/>
      <c r="L14" s="27"/>
      <c r="M14" s="26"/>
    </row>
    <row r="15" spans="1:13" x14ac:dyDescent="0.25">
      <c r="A15" s="2"/>
      <c r="B15" s="115" t="s">
        <v>43</v>
      </c>
      <c r="C15" s="115"/>
      <c r="D15" s="115"/>
      <c r="E15" s="115"/>
      <c r="F15" s="115"/>
      <c r="G15" s="115"/>
      <c r="H15" s="115"/>
      <c r="I15" s="31">
        <v>1</v>
      </c>
      <c r="J15" s="35" t="s">
        <v>44</v>
      </c>
      <c r="K15" s="28"/>
      <c r="L15" s="29"/>
      <c r="M15" s="30"/>
    </row>
    <row r="16" spans="1:13" x14ac:dyDescent="0.25">
      <c r="A16" s="135"/>
      <c r="B16" s="136"/>
      <c r="C16" s="136"/>
      <c r="D16" s="136"/>
      <c r="E16" s="136"/>
      <c r="F16" s="136"/>
      <c r="G16" s="136"/>
      <c r="H16" s="136"/>
      <c r="I16" s="136"/>
      <c r="J16" s="137"/>
      <c r="K16" s="24"/>
      <c r="L16" s="24"/>
      <c r="M16" s="24"/>
    </row>
    <row r="17" spans="1:10" ht="15.75" x14ac:dyDescent="0.25">
      <c r="A17" s="21" t="s">
        <v>45</v>
      </c>
      <c r="B17" s="138" t="str">
        <f>'PLANILHA ORÇAMENTÁRIA '!B16</f>
        <v>OBRAS VIÁRIAS</v>
      </c>
      <c r="C17" s="138"/>
      <c r="D17" s="138"/>
      <c r="E17" s="138"/>
      <c r="F17" s="138"/>
      <c r="G17" s="138"/>
      <c r="H17" s="138"/>
      <c r="I17" s="138"/>
      <c r="J17" s="139"/>
    </row>
    <row r="18" spans="1:10" x14ac:dyDescent="0.25">
      <c r="A18" s="140"/>
      <c r="B18" s="141"/>
      <c r="C18" s="141"/>
      <c r="D18" s="141"/>
      <c r="E18" s="141"/>
      <c r="F18" s="141"/>
      <c r="G18" s="141"/>
      <c r="H18" s="141"/>
      <c r="I18" s="141"/>
      <c r="J18" s="142"/>
    </row>
    <row r="19" spans="1:10" x14ac:dyDescent="0.25">
      <c r="A19" s="22" t="s">
        <v>26</v>
      </c>
      <c r="B19" s="129" t="str">
        <f>'PLANILHA ORÇAMENTÁRIA '!D17</f>
        <v>EXECUÇÃO DE VIA EM PISO INTERTRAVADO, COM BLOCO 16 FACES DE 22 X 11 CM, ESPESSURA 8 CM. AF_12/2015</v>
      </c>
      <c r="C19" s="129"/>
      <c r="D19" s="129"/>
      <c r="E19" s="129"/>
      <c r="F19" s="129"/>
      <c r="G19" s="129"/>
      <c r="H19" s="129"/>
      <c r="I19" s="129"/>
      <c r="J19" s="130"/>
    </row>
    <row r="20" spans="1:10" x14ac:dyDescent="0.25">
      <c r="A20" s="114"/>
      <c r="B20" s="115"/>
      <c r="C20" s="115"/>
      <c r="D20" s="115"/>
      <c r="E20" s="115"/>
      <c r="F20" s="115"/>
      <c r="G20" s="115"/>
      <c r="H20" s="115"/>
      <c r="I20" s="115"/>
      <c r="J20" s="116"/>
    </row>
    <row r="21" spans="1:10" x14ac:dyDescent="0.25">
      <c r="A21" s="114"/>
      <c r="B21" s="115"/>
      <c r="C21" s="115"/>
      <c r="D21" s="115"/>
      <c r="E21" s="115"/>
      <c r="F21" s="115"/>
      <c r="G21" s="1" t="s">
        <v>46</v>
      </c>
      <c r="H21" s="1" t="s">
        <v>48</v>
      </c>
      <c r="I21" s="1" t="s">
        <v>34</v>
      </c>
      <c r="J21" s="35" t="s">
        <v>44</v>
      </c>
    </row>
    <row r="22" spans="1:10" x14ac:dyDescent="0.25">
      <c r="A22" s="131" t="s">
        <v>67</v>
      </c>
      <c r="B22" s="132"/>
      <c r="C22" s="132"/>
      <c r="D22" s="132"/>
      <c r="E22" s="132"/>
      <c r="F22" s="133"/>
      <c r="G22" s="31"/>
      <c r="H22" s="31"/>
      <c r="I22" s="31">
        <v>64.34</v>
      </c>
      <c r="J22" s="36" t="s">
        <v>47</v>
      </c>
    </row>
    <row r="23" spans="1:10" x14ac:dyDescent="0.25">
      <c r="A23" s="131" t="s">
        <v>73</v>
      </c>
      <c r="B23" s="132"/>
      <c r="C23" s="132"/>
      <c r="D23" s="132"/>
      <c r="E23" s="132"/>
      <c r="F23" s="133"/>
      <c r="G23" s="31">
        <v>106</v>
      </c>
      <c r="H23" s="31">
        <v>6</v>
      </c>
      <c r="I23" s="31">
        <f>(G23*H23)</f>
        <v>636</v>
      </c>
      <c r="J23" s="36" t="s">
        <v>47</v>
      </c>
    </row>
    <row r="24" spans="1:10" x14ac:dyDescent="0.25">
      <c r="A24" s="134"/>
      <c r="B24" s="115"/>
      <c r="C24" s="115"/>
      <c r="D24" s="115"/>
      <c r="E24" s="115"/>
      <c r="F24" s="115"/>
      <c r="G24" s="115"/>
      <c r="H24" s="115"/>
      <c r="I24" s="115"/>
      <c r="J24" s="116"/>
    </row>
    <row r="25" spans="1:10" x14ac:dyDescent="0.25">
      <c r="A25" s="2"/>
      <c r="B25" s="115" t="s">
        <v>43</v>
      </c>
      <c r="C25" s="115"/>
      <c r="D25" s="115"/>
      <c r="E25" s="115"/>
      <c r="F25" s="115"/>
      <c r="G25" s="115"/>
      <c r="H25" s="115"/>
      <c r="I25" s="31">
        <f>SUM(I22:I23)</f>
        <v>700.34</v>
      </c>
      <c r="J25" s="35" t="s">
        <v>47</v>
      </c>
    </row>
    <row r="26" spans="1:10" x14ac:dyDescent="0.25">
      <c r="A26" s="123"/>
      <c r="B26" s="124"/>
      <c r="C26" s="124"/>
      <c r="D26" s="124"/>
      <c r="E26" s="124"/>
      <c r="F26" s="124"/>
      <c r="G26" s="124"/>
      <c r="H26" s="124"/>
      <c r="I26" s="124"/>
      <c r="J26" s="125"/>
    </row>
    <row r="27" spans="1:10" ht="30" customHeight="1" x14ac:dyDescent="0.25">
      <c r="A27" s="22" t="s">
        <v>70</v>
      </c>
      <c r="B27" s="129" t="str">
        <f>'PLANILHA ORÇAMENTÁRIA '!D18</f>
        <v>TRANSPORTE COM CAMINHÃO BASCULANTE DE 10 M³, EM VIA URBANA PAVIMENTADA, DMT ATÉ 30 KM (UNIDADE: M3XKM). AF_07/2020 - TRANSPORTE DA AREIA</v>
      </c>
      <c r="C27" s="129"/>
      <c r="D27" s="129"/>
      <c r="E27" s="129"/>
      <c r="F27" s="129"/>
      <c r="G27" s="129"/>
      <c r="H27" s="129"/>
      <c r="I27" s="129"/>
      <c r="J27" s="130"/>
    </row>
    <row r="28" spans="1:10" x14ac:dyDescent="0.25">
      <c r="A28" s="114"/>
      <c r="B28" s="115"/>
      <c r="C28" s="115"/>
      <c r="D28" s="115"/>
      <c r="E28" s="115"/>
      <c r="F28" s="115"/>
      <c r="G28" s="115"/>
      <c r="H28" s="115"/>
      <c r="I28" s="115"/>
      <c r="J28" s="116"/>
    </row>
    <row r="29" spans="1:10" x14ac:dyDescent="0.25">
      <c r="A29" s="114"/>
      <c r="B29" s="115"/>
      <c r="C29" s="115"/>
      <c r="D29" s="115"/>
      <c r="E29" s="115"/>
      <c r="F29" s="115"/>
      <c r="G29" s="1" t="s">
        <v>49</v>
      </c>
      <c r="H29" s="1" t="s">
        <v>50</v>
      </c>
      <c r="I29" s="1" t="s">
        <v>34</v>
      </c>
      <c r="J29" s="35" t="s">
        <v>44</v>
      </c>
    </row>
    <row r="30" spans="1:10" x14ac:dyDescent="0.25">
      <c r="A30" s="126"/>
      <c r="B30" s="127"/>
      <c r="C30" s="127"/>
      <c r="D30" s="127"/>
      <c r="E30" s="127"/>
      <c r="F30" s="128"/>
      <c r="G30" s="31">
        <f>I25</f>
        <v>700.34</v>
      </c>
      <c r="H30" s="31">
        <v>0.06</v>
      </c>
      <c r="I30" s="31">
        <f>(G30*H30)</f>
        <v>42.020400000000002</v>
      </c>
      <c r="J30" s="36" t="s">
        <v>51</v>
      </c>
    </row>
    <row r="31" spans="1:10" x14ac:dyDescent="0.25">
      <c r="A31" s="126"/>
      <c r="B31" s="127"/>
      <c r="C31" s="127"/>
      <c r="D31" s="127"/>
      <c r="E31" s="127"/>
      <c r="F31" s="128"/>
      <c r="G31" s="31"/>
      <c r="H31" s="32"/>
      <c r="I31" s="31">
        <v>20</v>
      </c>
      <c r="J31" s="36" t="s">
        <v>52</v>
      </c>
    </row>
    <row r="32" spans="1:10" x14ac:dyDescent="0.25">
      <c r="A32" s="134"/>
      <c r="B32" s="115"/>
      <c r="C32" s="115"/>
      <c r="D32" s="115"/>
      <c r="E32" s="115"/>
      <c r="F32" s="115"/>
      <c r="G32" s="115"/>
      <c r="H32" s="115"/>
      <c r="I32" s="115"/>
      <c r="J32" s="116"/>
    </row>
    <row r="33" spans="1:10" x14ac:dyDescent="0.25">
      <c r="A33" s="2"/>
      <c r="B33" s="115" t="s">
        <v>43</v>
      </c>
      <c r="C33" s="115"/>
      <c r="D33" s="115"/>
      <c r="E33" s="115"/>
      <c r="F33" s="115"/>
      <c r="G33" s="115"/>
      <c r="H33" s="115"/>
      <c r="I33" s="31">
        <f>I30*I31</f>
        <v>840.40800000000002</v>
      </c>
      <c r="J33" s="35" t="s">
        <v>53</v>
      </c>
    </row>
    <row r="34" spans="1:10" x14ac:dyDescent="0.25">
      <c r="A34" s="123"/>
      <c r="B34" s="124"/>
      <c r="C34" s="124"/>
      <c r="D34" s="124"/>
      <c r="E34" s="124"/>
      <c r="F34" s="124"/>
      <c r="G34" s="124"/>
      <c r="H34" s="124"/>
      <c r="I34" s="124"/>
      <c r="J34" s="125"/>
    </row>
    <row r="35" spans="1:10" x14ac:dyDescent="0.25">
      <c r="A35" s="72"/>
      <c r="B35" s="73"/>
      <c r="C35" s="73"/>
      <c r="D35" s="73"/>
      <c r="E35" s="73"/>
      <c r="F35" s="73"/>
      <c r="G35" s="73"/>
      <c r="H35" s="73"/>
      <c r="I35" s="73"/>
      <c r="J35" s="74"/>
    </row>
    <row r="36" spans="1:10" x14ac:dyDescent="0.25">
      <c r="A36" s="72"/>
      <c r="B36" s="73"/>
      <c r="C36" s="73"/>
      <c r="D36" s="73"/>
      <c r="E36" s="73"/>
      <c r="F36" s="73"/>
      <c r="G36" s="73"/>
      <c r="H36" s="73"/>
      <c r="I36" s="73"/>
      <c r="J36" s="74"/>
    </row>
    <row r="37" spans="1:10" x14ac:dyDescent="0.25">
      <c r="A37" s="64"/>
      <c r="B37" s="3"/>
      <c r="C37" s="3"/>
      <c r="D37" s="3"/>
      <c r="E37" s="3"/>
      <c r="F37" s="3"/>
      <c r="G37" s="3"/>
      <c r="H37" s="3"/>
      <c r="I37" s="3"/>
      <c r="J37" s="65"/>
    </row>
    <row r="38" spans="1:10" x14ac:dyDescent="0.25">
      <c r="A38" s="72"/>
      <c r="B38" s="73"/>
      <c r="C38" s="73"/>
      <c r="D38" s="73"/>
      <c r="E38" s="73"/>
      <c r="F38" s="73"/>
      <c r="G38" s="73"/>
      <c r="H38" s="73"/>
      <c r="I38" s="73"/>
      <c r="J38" s="74"/>
    </row>
    <row r="39" spans="1:10" x14ac:dyDescent="0.25">
      <c r="A39" s="72" t="s">
        <v>2</v>
      </c>
      <c r="B39" s="73"/>
      <c r="C39" s="73"/>
      <c r="D39" s="73"/>
      <c r="F39" s="73"/>
      <c r="G39" s="73"/>
      <c r="H39" s="73"/>
      <c r="I39" s="73"/>
      <c r="J39" s="74"/>
    </row>
    <row r="40" spans="1:10" x14ac:dyDescent="0.25">
      <c r="A40" s="72" t="s">
        <v>74</v>
      </c>
      <c r="B40" s="73"/>
      <c r="C40" s="73"/>
      <c r="D40" s="73"/>
      <c r="F40" s="73" t="s">
        <v>2</v>
      </c>
      <c r="G40" s="73"/>
      <c r="H40" s="73"/>
      <c r="I40" s="73"/>
      <c r="J40" s="74"/>
    </row>
    <row r="41" spans="1:10" x14ac:dyDescent="0.25">
      <c r="A41" s="72" t="s">
        <v>75</v>
      </c>
      <c r="B41" s="73"/>
      <c r="C41" s="73"/>
      <c r="D41" s="73"/>
      <c r="F41" s="73" t="s">
        <v>4</v>
      </c>
      <c r="G41" s="73"/>
      <c r="H41" s="73"/>
      <c r="I41" s="73"/>
      <c r="J41" s="74"/>
    </row>
    <row r="42" spans="1:10" ht="15.75" thickBot="1" x14ac:dyDescent="0.3">
      <c r="A42" s="75" t="s">
        <v>1</v>
      </c>
      <c r="B42" s="66"/>
      <c r="C42" s="66"/>
      <c r="D42" s="66"/>
      <c r="E42" s="4"/>
      <c r="F42" s="66" t="s">
        <v>3</v>
      </c>
      <c r="G42" s="67"/>
      <c r="H42" s="67"/>
      <c r="I42" s="67"/>
      <c r="J42" s="68"/>
    </row>
  </sheetData>
  <mergeCells count="48">
    <mergeCell ref="A8:G8"/>
    <mergeCell ref="I8:J8"/>
    <mergeCell ref="A1:J3"/>
    <mergeCell ref="A4:J4"/>
    <mergeCell ref="A5:J5"/>
    <mergeCell ref="A6:J6"/>
    <mergeCell ref="A7:G7"/>
    <mergeCell ref="H7:J7"/>
    <mergeCell ref="B11:J11"/>
    <mergeCell ref="B13:J13"/>
    <mergeCell ref="B15:D15"/>
    <mergeCell ref="A9:J9"/>
    <mergeCell ref="A10:J10"/>
    <mergeCell ref="A14:J14"/>
    <mergeCell ref="A12:J12"/>
    <mergeCell ref="E15:H15"/>
    <mergeCell ref="A24:J24"/>
    <mergeCell ref="B25:D25"/>
    <mergeCell ref="E25:H25"/>
    <mergeCell ref="A16:J16"/>
    <mergeCell ref="B17:J17"/>
    <mergeCell ref="A18:J18"/>
    <mergeCell ref="A26:J26"/>
    <mergeCell ref="A31:F31"/>
    <mergeCell ref="A34:J34"/>
    <mergeCell ref="B27:J27"/>
    <mergeCell ref="A28:J28"/>
    <mergeCell ref="A29:F29"/>
    <mergeCell ref="A30:F30"/>
    <mergeCell ref="A23:F23"/>
    <mergeCell ref="A32:J32"/>
    <mergeCell ref="B33:D33"/>
    <mergeCell ref="E33:H33"/>
    <mergeCell ref="B19:J19"/>
    <mergeCell ref="A20:J20"/>
    <mergeCell ref="A21:F21"/>
    <mergeCell ref="A22:F22"/>
    <mergeCell ref="A42:D42"/>
    <mergeCell ref="F42:J42"/>
    <mergeCell ref="A35:J35"/>
    <mergeCell ref="A36:J36"/>
    <mergeCell ref="A38:J38"/>
    <mergeCell ref="A39:D39"/>
    <mergeCell ref="F39:J39"/>
    <mergeCell ref="A40:D40"/>
    <mergeCell ref="F40:J40"/>
    <mergeCell ref="A41:D41"/>
    <mergeCell ref="F41:J41"/>
  </mergeCells>
  <pageMargins left="0.511811024" right="0.511811024" top="0.78740157499999996" bottom="0.78740157499999996" header="0.31496062000000002" footer="0.31496062000000002"/>
  <pageSetup paperSize="9" scale="64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C0D4A1-B054-4B10-8AF1-5EDB3AB0F8B3}">
  <sheetPr>
    <pageSetUpPr fitToPage="1"/>
  </sheetPr>
  <dimension ref="A1:L24"/>
  <sheetViews>
    <sheetView tabSelected="1" topLeftCell="A2" workbookViewId="0">
      <selection activeCell="F14" sqref="F14"/>
    </sheetView>
  </sheetViews>
  <sheetFormatPr defaultRowHeight="15" x14ac:dyDescent="0.25"/>
  <cols>
    <col min="1" max="1" width="5.85546875" customWidth="1"/>
    <col min="2" max="2" width="7.140625" customWidth="1"/>
    <col min="3" max="3" width="50.5703125" customWidth="1"/>
    <col min="4" max="4" width="15" customWidth="1"/>
    <col min="5" max="5" width="18.140625" customWidth="1"/>
    <col min="6" max="6" width="15.28515625" customWidth="1"/>
    <col min="7" max="7" width="13.140625" customWidth="1"/>
    <col min="8" max="8" width="14.7109375" customWidth="1"/>
    <col min="9" max="9" width="13.5703125" customWidth="1"/>
    <col min="10" max="10" width="15" customWidth="1"/>
    <col min="11" max="11" width="14.7109375" bestFit="1" customWidth="1"/>
  </cols>
  <sheetData>
    <row r="1" spans="1:12" ht="41.25" customHeight="1" x14ac:dyDescent="0.25">
      <c r="A1" s="108" t="s">
        <v>0</v>
      </c>
      <c r="B1" s="109"/>
      <c r="C1" s="109"/>
      <c r="D1" s="109"/>
      <c r="E1" s="109"/>
      <c r="F1" s="109"/>
      <c r="G1" s="109"/>
      <c r="H1" s="109"/>
      <c r="I1" s="109"/>
      <c r="J1" s="110"/>
    </row>
    <row r="2" spans="1:12" ht="36.75" customHeight="1" x14ac:dyDescent="0.25">
      <c r="A2" s="111"/>
      <c r="B2" s="112"/>
      <c r="C2" s="112"/>
      <c r="D2" s="112"/>
      <c r="E2" s="112"/>
      <c r="F2" s="112"/>
      <c r="G2" s="112"/>
      <c r="H2" s="112"/>
      <c r="I2" s="112"/>
      <c r="J2" s="113"/>
    </row>
    <row r="3" spans="1:12" ht="31.5" customHeight="1" x14ac:dyDescent="0.25">
      <c r="A3" s="111"/>
      <c r="B3" s="112"/>
      <c r="C3" s="112"/>
      <c r="D3" s="112"/>
      <c r="E3" s="112"/>
      <c r="F3" s="112"/>
      <c r="G3" s="112"/>
      <c r="H3" s="112"/>
      <c r="I3" s="112"/>
      <c r="J3" s="113"/>
    </row>
    <row r="4" spans="1:12" x14ac:dyDescent="0.25">
      <c r="A4" s="114"/>
      <c r="B4" s="115"/>
      <c r="C4" s="115"/>
      <c r="D4" s="115"/>
      <c r="E4" s="115"/>
      <c r="F4" s="115"/>
      <c r="G4" s="115"/>
      <c r="H4" s="115"/>
      <c r="I4" s="115"/>
      <c r="J4" s="116"/>
    </row>
    <row r="5" spans="1:12" ht="16.5" x14ac:dyDescent="0.25">
      <c r="A5" s="117" t="s">
        <v>54</v>
      </c>
      <c r="B5" s="118"/>
      <c r="C5" s="118"/>
      <c r="D5" s="118"/>
      <c r="E5" s="118"/>
      <c r="F5" s="118"/>
      <c r="G5" s="118"/>
      <c r="H5" s="118"/>
      <c r="I5" s="118"/>
      <c r="J5" s="119"/>
    </row>
    <row r="6" spans="1:12" x14ac:dyDescent="0.25">
      <c r="A6" s="114"/>
      <c r="B6" s="115"/>
      <c r="C6" s="115"/>
      <c r="D6" s="115"/>
      <c r="E6" s="115"/>
      <c r="F6" s="115"/>
      <c r="G6" s="115"/>
      <c r="H6" s="115"/>
      <c r="I6" s="115"/>
      <c r="J6" s="116"/>
    </row>
    <row r="7" spans="1:12" x14ac:dyDescent="0.25">
      <c r="A7" s="89" t="s">
        <v>36</v>
      </c>
      <c r="B7" s="90"/>
      <c r="C7" s="90"/>
      <c r="D7" s="90"/>
      <c r="E7" s="90"/>
      <c r="F7" s="90"/>
      <c r="G7" s="90"/>
      <c r="H7" s="37" t="s">
        <v>6</v>
      </c>
      <c r="I7" s="95">
        <f ca="1">TODAY()</f>
        <v>46037</v>
      </c>
      <c r="J7" s="96"/>
    </row>
    <row r="8" spans="1:12" x14ac:dyDescent="0.25">
      <c r="A8" s="89" t="s">
        <v>37</v>
      </c>
      <c r="B8" s="90"/>
      <c r="C8" s="90"/>
      <c r="D8" s="90"/>
      <c r="E8" s="90"/>
      <c r="F8" s="90"/>
      <c r="G8" s="90"/>
      <c r="H8" s="37" t="s">
        <v>55</v>
      </c>
      <c r="I8" s="154">
        <f>'PLANILHA ORÇAMENTÁRIA '!J20</f>
        <v>84640.62999999999</v>
      </c>
      <c r="J8" s="155"/>
    </row>
    <row r="9" spans="1:12" x14ac:dyDescent="0.25">
      <c r="A9" s="157" t="s">
        <v>68</v>
      </c>
      <c r="B9" s="158"/>
      <c r="C9" s="158"/>
      <c r="D9" s="158"/>
      <c r="E9" s="158"/>
      <c r="F9" s="158"/>
      <c r="G9" s="158"/>
      <c r="H9" s="158"/>
      <c r="I9" s="158"/>
      <c r="J9" s="159"/>
    </row>
    <row r="10" spans="1:12" x14ac:dyDescent="0.25">
      <c r="A10" s="126"/>
      <c r="B10" s="127"/>
      <c r="C10" s="127"/>
      <c r="D10" s="127"/>
      <c r="E10" s="127"/>
      <c r="F10" s="127"/>
      <c r="G10" s="127"/>
      <c r="H10" s="127"/>
      <c r="I10" s="127"/>
      <c r="J10" s="156"/>
    </row>
    <row r="11" spans="1:12" ht="25.5" x14ac:dyDescent="0.25">
      <c r="A11" s="56" t="s">
        <v>11</v>
      </c>
      <c r="B11" s="43" t="s">
        <v>13</v>
      </c>
      <c r="C11" s="44" t="s">
        <v>56</v>
      </c>
      <c r="D11" s="45" t="s">
        <v>57</v>
      </c>
      <c r="E11" s="46" t="s">
        <v>58</v>
      </c>
      <c r="F11" s="47" t="s">
        <v>59</v>
      </c>
      <c r="G11" s="47" t="s">
        <v>60</v>
      </c>
      <c r="H11" s="47" t="s">
        <v>61</v>
      </c>
      <c r="I11" s="47"/>
      <c r="J11" s="47"/>
      <c r="K11" s="42"/>
      <c r="L11" s="42"/>
    </row>
    <row r="12" spans="1:12" x14ac:dyDescent="0.25">
      <c r="A12" s="151">
        <v>1</v>
      </c>
      <c r="B12" s="152" t="s">
        <v>62</v>
      </c>
      <c r="C12" s="153" t="str">
        <f>'PLANILHA ORÇAMENTÁRIA '!B13</f>
        <v xml:space="preserve">INSTALAÇÕES INICIAIS DA OBRA </v>
      </c>
      <c r="D12" s="17" t="s">
        <v>63</v>
      </c>
      <c r="E12" s="48">
        <f>E13/E17</f>
        <v>1.7346869937050327E-2</v>
      </c>
      <c r="F12" s="49">
        <v>1</v>
      </c>
      <c r="G12" s="49"/>
      <c r="H12" s="49"/>
      <c r="I12" s="50"/>
      <c r="J12" s="57"/>
      <c r="K12" s="38"/>
      <c r="L12" s="38"/>
    </row>
    <row r="13" spans="1:12" x14ac:dyDescent="0.25">
      <c r="A13" s="151"/>
      <c r="B13" s="152"/>
      <c r="C13" s="153"/>
      <c r="D13" s="17" t="s">
        <v>64</v>
      </c>
      <c r="E13" s="51">
        <f>'PLANILHA ORÇAMENTÁRIA '!I15</f>
        <v>1468.25</v>
      </c>
      <c r="F13" s="52">
        <f>F12*E13</f>
        <v>1468.25</v>
      </c>
      <c r="G13" s="52"/>
      <c r="H13" s="52"/>
      <c r="I13" s="52"/>
      <c r="J13" s="58"/>
      <c r="K13" s="39"/>
      <c r="L13" s="39"/>
    </row>
    <row r="14" spans="1:12" x14ac:dyDescent="0.25">
      <c r="A14" s="151">
        <v>2</v>
      </c>
      <c r="B14" s="152" t="s">
        <v>65</v>
      </c>
      <c r="C14" s="153" t="str">
        <f>'PLANILHA ORÇAMENTÁRIA '!B16</f>
        <v>OBRAS VIÁRIAS</v>
      </c>
      <c r="D14" s="17" t="s">
        <v>63</v>
      </c>
      <c r="E14" s="48">
        <f>E15/E17</f>
        <v>0.98265313006294963</v>
      </c>
      <c r="F14" s="49">
        <v>0.3</v>
      </c>
      <c r="G14" s="49">
        <v>0.3</v>
      </c>
      <c r="H14" s="49">
        <v>0.4</v>
      </c>
      <c r="I14" s="49"/>
      <c r="J14" s="61"/>
      <c r="K14" s="39"/>
      <c r="L14" s="39"/>
    </row>
    <row r="15" spans="1:12" x14ac:dyDescent="0.25">
      <c r="A15" s="151"/>
      <c r="B15" s="152"/>
      <c r="C15" s="153"/>
      <c r="D15" s="17" t="s">
        <v>64</v>
      </c>
      <c r="E15" s="51">
        <f>'PLANILHA ORÇAMENTÁRIA '!I19</f>
        <v>83172.37999999999</v>
      </c>
      <c r="F15" s="52">
        <f>(F14*E15)</f>
        <v>24951.713999999996</v>
      </c>
      <c r="G15" s="52">
        <f>(G14*E15)</f>
        <v>24951.713999999996</v>
      </c>
      <c r="H15" s="52">
        <f>(H14*E15)</f>
        <v>33268.951999999997</v>
      </c>
      <c r="I15" s="52"/>
      <c r="J15" s="58"/>
      <c r="K15" s="39"/>
      <c r="L15" s="39"/>
    </row>
    <row r="16" spans="1:12" x14ac:dyDescent="0.25">
      <c r="A16" s="149" t="s">
        <v>34</v>
      </c>
      <c r="B16" s="150"/>
      <c r="C16" s="150"/>
      <c r="D16" s="53" t="s">
        <v>63</v>
      </c>
      <c r="E16" s="54">
        <f>(E12+E14)</f>
        <v>1</v>
      </c>
      <c r="F16" s="54">
        <f>(F17/E17)</f>
        <v>0.31214280895593521</v>
      </c>
      <c r="G16" s="54">
        <f>(G17/E17)</f>
        <v>0.2947959390188849</v>
      </c>
      <c r="H16" s="54">
        <f>(H17/E17)</f>
        <v>0.39306125202517989</v>
      </c>
      <c r="I16" s="54"/>
      <c r="J16" s="59"/>
      <c r="K16" s="40"/>
      <c r="L16" s="40"/>
    </row>
    <row r="17" spans="1:12" x14ac:dyDescent="0.25">
      <c r="A17" s="149"/>
      <c r="B17" s="150"/>
      <c r="C17" s="150"/>
      <c r="D17" s="53" t="s">
        <v>64</v>
      </c>
      <c r="E17" s="55">
        <f>(E13+E15)</f>
        <v>84640.62999999999</v>
      </c>
      <c r="F17" s="55">
        <f>(F13+F15)</f>
        <v>26419.963999999996</v>
      </c>
      <c r="G17" s="55">
        <f>(G13+G15)</f>
        <v>24951.713999999996</v>
      </c>
      <c r="H17" s="55">
        <f>(H13+H15)</f>
        <v>33268.951999999997</v>
      </c>
      <c r="I17" s="55"/>
      <c r="J17" s="60"/>
      <c r="K17" s="41"/>
      <c r="L17" s="41"/>
    </row>
    <row r="18" spans="1:12" x14ac:dyDescent="0.25">
      <c r="A18" s="69"/>
      <c r="B18" s="70"/>
      <c r="C18" s="70"/>
      <c r="D18" s="70"/>
      <c r="E18" s="70"/>
      <c r="F18" s="70"/>
      <c r="G18" s="70"/>
      <c r="H18" s="70"/>
      <c r="I18" s="70"/>
      <c r="J18" s="71"/>
    </row>
    <row r="19" spans="1:12" x14ac:dyDescent="0.25">
      <c r="A19" s="72"/>
      <c r="B19" s="73"/>
      <c r="C19" s="73"/>
      <c r="D19" s="73"/>
      <c r="E19" s="73"/>
      <c r="F19" s="73"/>
      <c r="G19" s="73"/>
      <c r="H19" s="73"/>
      <c r="I19" s="73"/>
      <c r="J19" s="74"/>
    </row>
    <row r="20" spans="1:12" x14ac:dyDescent="0.25">
      <c r="A20" s="72"/>
      <c r="B20" s="73"/>
      <c r="C20" s="73"/>
      <c r="D20" s="73"/>
      <c r="E20" s="73"/>
      <c r="F20" s="73"/>
      <c r="G20" s="73"/>
      <c r="H20" s="73"/>
      <c r="I20" s="73"/>
      <c r="J20" s="74"/>
    </row>
    <row r="21" spans="1:12" x14ac:dyDescent="0.25">
      <c r="A21" s="72" t="s">
        <v>2</v>
      </c>
      <c r="B21" s="73"/>
      <c r="C21" s="73"/>
      <c r="D21" s="73"/>
      <c r="F21" s="73"/>
      <c r="G21" s="73"/>
      <c r="H21" s="73"/>
      <c r="I21" s="73"/>
      <c r="J21" s="74"/>
    </row>
    <row r="22" spans="1:12" x14ac:dyDescent="0.25">
      <c r="A22" s="72" t="s">
        <v>74</v>
      </c>
      <c r="B22" s="73"/>
      <c r="C22" s="73"/>
      <c r="D22" s="73"/>
      <c r="F22" s="73" t="s">
        <v>2</v>
      </c>
      <c r="G22" s="73"/>
      <c r="H22" s="73"/>
      <c r="I22" s="73"/>
      <c r="J22" s="74"/>
    </row>
    <row r="23" spans="1:12" x14ac:dyDescent="0.25">
      <c r="A23" s="72" t="s">
        <v>75</v>
      </c>
      <c r="B23" s="73"/>
      <c r="C23" s="73"/>
      <c r="D23" s="73"/>
      <c r="F23" s="73" t="s">
        <v>4</v>
      </c>
      <c r="G23" s="73"/>
      <c r="H23" s="73"/>
      <c r="I23" s="73"/>
      <c r="J23" s="74"/>
    </row>
    <row r="24" spans="1:12" ht="15.75" thickBot="1" x14ac:dyDescent="0.3">
      <c r="A24" s="75" t="s">
        <v>1</v>
      </c>
      <c r="B24" s="66"/>
      <c r="C24" s="66"/>
      <c r="D24" s="66"/>
      <c r="E24" s="4"/>
      <c r="F24" s="66" t="s">
        <v>3</v>
      </c>
      <c r="G24" s="67"/>
      <c r="H24" s="67"/>
      <c r="I24" s="67"/>
      <c r="J24" s="68"/>
    </row>
  </sheetData>
  <mergeCells count="28">
    <mergeCell ref="A8:G8"/>
    <mergeCell ref="I8:J8"/>
    <mergeCell ref="A10:J10"/>
    <mergeCell ref="A1:J3"/>
    <mergeCell ref="A4:J4"/>
    <mergeCell ref="A5:J5"/>
    <mergeCell ref="A6:J6"/>
    <mergeCell ref="A9:J9"/>
    <mergeCell ref="I7:J7"/>
    <mergeCell ref="A7:G7"/>
    <mergeCell ref="A14:A15"/>
    <mergeCell ref="B14:B15"/>
    <mergeCell ref="C14:C15"/>
    <mergeCell ref="C12:C13"/>
    <mergeCell ref="A12:A13"/>
    <mergeCell ref="B12:B13"/>
    <mergeCell ref="A16:C17"/>
    <mergeCell ref="A21:D21"/>
    <mergeCell ref="F21:J21"/>
    <mergeCell ref="A18:J18"/>
    <mergeCell ref="A19:J19"/>
    <mergeCell ref="A20:J20"/>
    <mergeCell ref="A22:D22"/>
    <mergeCell ref="F22:J22"/>
    <mergeCell ref="A23:D23"/>
    <mergeCell ref="F23:J23"/>
    <mergeCell ref="A24:D24"/>
    <mergeCell ref="F24:J24"/>
  </mergeCells>
  <pageMargins left="0.511811024" right="0.511811024" top="0.78740157499999996" bottom="0.78740157499999996" header="0.31496062000000002" footer="0.31496062000000002"/>
  <pageSetup paperSize="9" scale="8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PLANILHA ORÇAMENTÁRIA </vt:lpstr>
      <vt:lpstr>MEMÓRIA DE CALCULO</vt:lpstr>
      <vt:lpstr>CRONOGRAMA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Setor Obras</dc:creator>
  <cp:lastModifiedBy>Setor Obras</cp:lastModifiedBy>
  <cp:lastPrinted>2026-01-15T16:52:16Z</cp:lastPrinted>
  <dcterms:created xsi:type="dcterms:W3CDTF">2025-05-19T12:03:22Z</dcterms:created>
  <dcterms:modified xsi:type="dcterms:W3CDTF">2026-01-15T16:52:24Z</dcterms:modified>
</cp:coreProperties>
</file>