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822"/>
  <workbookPr defaultThemeVersion="124226"/>
  <mc:AlternateContent xmlns:mc="http://schemas.openxmlformats.org/markup-compatibility/2006">
    <mc:Choice Requires="x15">
      <x15ac:absPath xmlns:x15ac="http://schemas.microsoft.com/office/spreadsheetml/2010/11/ac" url="C:\Users\Edione\Desktop\SENADOR AMARAL\PROJETOS 2026\CEMITÉRIO\"/>
    </mc:Choice>
  </mc:AlternateContent>
  <xr:revisionPtr revIDLastSave="0" documentId="13_ncr:1_{CEE50147-A0AC-46F0-A888-8E992B7EE0AD}" xr6:coauthVersionLast="47" xr6:coauthVersionMax="47" xr10:uidLastSave="{00000000-0000-0000-0000-000000000000}"/>
  <bookViews>
    <workbookView xWindow="-120" yWindow="-120" windowWidth="21840" windowHeight="13020" xr2:uid="{00000000-000D-0000-FFFF-FFFF00000000}"/>
  </bookViews>
  <sheets>
    <sheet name="PLANILHA" sheetId="1" r:id="rId1"/>
    <sheet name="MEMORIA CALCULO" sheetId="2" r:id="rId2"/>
    <sheet name="CRONOGRAMA" sheetId="3" r:id="rId3"/>
    <sheet name="BDI" sheetId="4" r:id="rId4"/>
  </sheets>
  <definedNames>
    <definedName name="_xlnm.Print_Area" localSheetId="2">CRONOGRAMA!$A$1:$K$34</definedName>
    <definedName name="_xlnm.Print_Area" localSheetId="1">'MEMORIA CALCULO'!$A$1:$I$316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H197" i="2" l="1"/>
  <c r="H306" i="2"/>
  <c r="H308" i="2" s="1"/>
  <c r="J75" i="1" s="1"/>
  <c r="B303" i="2"/>
  <c r="M75" i="1"/>
  <c r="B108" i="2"/>
  <c r="M23" i="1"/>
  <c r="H235" i="2"/>
  <c r="H234" i="2"/>
  <c r="M43" i="1"/>
  <c r="B220" i="2"/>
  <c r="H222" i="2"/>
  <c r="H223" i="2" s="1"/>
  <c r="J43" i="1" s="1"/>
  <c r="H217" i="2"/>
  <c r="H218" i="2" s="1"/>
  <c r="J42" i="1" s="1"/>
  <c r="B215" i="2"/>
  <c r="M42" i="1"/>
  <c r="H182" i="2"/>
  <c r="H168" i="2"/>
  <c r="H170" i="2" s="1"/>
  <c r="H173" i="2" s="1"/>
  <c r="H160" i="2"/>
  <c r="H152" i="2"/>
  <c r="H145" i="2"/>
  <c r="H131" i="2"/>
  <c r="N75" i="1" l="1"/>
  <c r="N43" i="1"/>
  <c r="N42" i="1"/>
  <c r="H97" i="2" l="1"/>
  <c r="H89" i="2"/>
  <c r="H87" i="2"/>
  <c r="H85" i="2"/>
  <c r="H84" i="2"/>
  <c r="H83" i="2"/>
  <c r="H77" i="2"/>
  <c r="H71" i="2"/>
  <c r="H69" i="2"/>
  <c r="H67" i="2"/>
  <c r="H60" i="2"/>
  <c r="H58" i="2"/>
  <c r="H51" i="2"/>
  <c r="H49" i="2"/>
  <c r="H38" i="2"/>
  <c r="H40" i="2"/>
  <c r="H42" i="2"/>
  <c r="M10" i="1"/>
  <c r="H198" i="2"/>
  <c r="H196" i="2"/>
  <c r="B194" i="2"/>
  <c r="M34" i="1"/>
  <c r="G23" i="4"/>
  <c r="G15" i="4"/>
  <c r="G13" i="4"/>
  <c r="G11" i="4"/>
  <c r="H200" i="2" l="1"/>
  <c r="J34" i="1" s="1"/>
  <c r="N34" i="1" s="1"/>
  <c r="G24" i="4"/>
  <c r="B7" i="3" l="1"/>
  <c r="B6" i="3"/>
  <c r="C24" i="3"/>
  <c r="C22" i="3"/>
  <c r="C20" i="3"/>
  <c r="C18" i="3"/>
  <c r="C16" i="3"/>
  <c r="H298" i="2"/>
  <c r="B296" i="2"/>
  <c r="H276" i="2"/>
  <c r="H275" i="2"/>
  <c r="H274" i="2"/>
  <c r="H273" i="2"/>
  <c r="H272" i="2"/>
  <c r="H271" i="2"/>
  <c r="H270" i="2"/>
  <c r="H269" i="2"/>
  <c r="B266" i="2"/>
  <c r="M60" i="1"/>
  <c r="H11" i="2"/>
  <c r="J11" i="1" s="1"/>
  <c r="H17" i="2"/>
  <c r="H18" i="2"/>
  <c r="H19" i="2"/>
  <c r="H20" i="2"/>
  <c r="H21" i="2"/>
  <c r="H22" i="2"/>
  <c r="H23" i="2"/>
  <c r="H24" i="2"/>
  <c r="M74" i="1"/>
  <c r="B31" i="2"/>
  <c r="H277" i="2" l="1"/>
  <c r="J60" i="1"/>
  <c r="N60" i="1" s="1"/>
  <c r="J59" i="1" l="1"/>
  <c r="H260" i="2" l="1"/>
  <c r="J58" i="1" s="1"/>
  <c r="B256" i="2"/>
  <c r="H191" i="2"/>
  <c r="H105" i="2"/>
  <c r="H106" i="2" s="1"/>
  <c r="J22" i="1" s="1"/>
  <c r="B103" i="2"/>
  <c r="B121" i="2"/>
  <c r="H124" i="2"/>
  <c r="B115" i="2"/>
  <c r="M28" i="1"/>
  <c r="H125" i="2" l="1"/>
  <c r="H86" i="2"/>
  <c r="H7" i="2"/>
  <c r="H181" i="2"/>
  <c r="H180" i="2"/>
  <c r="B189" i="2"/>
  <c r="H144" i="2"/>
  <c r="H143" i="2"/>
  <c r="H140" i="2"/>
  <c r="H130" i="2"/>
  <c r="H129" i="2"/>
  <c r="H128" i="2"/>
  <c r="H127" i="2"/>
  <c r="H117" i="2"/>
  <c r="H120" i="2" s="1"/>
  <c r="J28" i="1" s="1"/>
  <c r="N28" i="1" s="1"/>
  <c r="H98" i="2"/>
  <c r="H99" i="2"/>
  <c r="H96" i="2"/>
  <c r="H95" i="2"/>
  <c r="H76" i="2"/>
  <c r="H82" i="2"/>
  <c r="H70" i="2"/>
  <c r="H68" i="2"/>
  <c r="H66" i="2"/>
  <c r="H65" i="2"/>
  <c r="H59" i="2"/>
  <c r="H57" i="2"/>
  <c r="H56" i="2"/>
  <c r="H50" i="2"/>
  <c r="H47" i="2"/>
  <c r="H48" i="2"/>
  <c r="H41" i="2"/>
  <c r="H39" i="2"/>
  <c r="H36" i="2"/>
  <c r="H37" i="2"/>
  <c r="H134" i="2" l="1"/>
  <c r="J29" i="1" s="1"/>
  <c r="H183" i="2"/>
  <c r="H186" i="2" s="1"/>
  <c r="H187" i="2" s="1"/>
  <c r="J32" i="1" s="1"/>
  <c r="H101" i="2"/>
  <c r="J21" i="1" s="1"/>
  <c r="H61" i="2"/>
  <c r="J17" i="1" s="1"/>
  <c r="H72" i="2"/>
  <c r="J18" i="1" s="1"/>
  <c r="H78" i="2"/>
  <c r="J19" i="1" s="1"/>
  <c r="H52" i="2"/>
  <c r="J16" i="1" s="1"/>
  <c r="H147" i="2"/>
  <c r="J30" i="1" s="1"/>
  <c r="H161" i="2"/>
  <c r="H163" i="2" s="1"/>
  <c r="H166" i="2" s="1"/>
  <c r="H153" i="2"/>
  <c r="H155" i="2" s="1"/>
  <c r="H158" i="2" s="1"/>
  <c r="H192" i="2"/>
  <c r="J33" i="1" s="1"/>
  <c r="H91" i="2"/>
  <c r="J20" i="1" s="1"/>
  <c r="H43" i="2"/>
  <c r="J15" i="1" s="1"/>
  <c r="B286" i="2"/>
  <c r="B290" i="2"/>
  <c r="B281" i="2"/>
  <c r="H233" i="2"/>
  <c r="H232" i="2"/>
  <c r="H230" i="2"/>
  <c r="H229" i="2"/>
  <c r="H175" i="2" l="1"/>
  <c r="J31" i="1" s="1"/>
  <c r="G110" i="2"/>
  <c r="F110" i="2"/>
  <c r="E110" i="2"/>
  <c r="H237" i="2"/>
  <c r="H255" i="2"/>
  <c r="J57" i="1" s="1"/>
  <c r="H249" i="2"/>
  <c r="H213" i="2"/>
  <c r="H110" i="2" l="1"/>
  <c r="H111" i="2" s="1"/>
  <c r="J23" i="1" s="1"/>
  <c r="N23" i="1" s="1"/>
  <c r="J56" i="1"/>
  <c r="H299" i="2"/>
  <c r="H301" i="2" s="1"/>
  <c r="J74" i="1" s="1"/>
  <c r="H284" i="2"/>
  <c r="J66" i="1" s="1"/>
  <c r="H214" i="2"/>
  <c r="J41" i="1" s="1"/>
  <c r="H209" i="2"/>
  <c r="H208" i="2"/>
  <c r="H207" i="2"/>
  <c r="B262" i="2"/>
  <c r="B251" i="2"/>
  <c r="B245" i="2"/>
  <c r="B239" i="2"/>
  <c r="B227" i="2"/>
  <c r="B225" i="2"/>
  <c r="B211" i="2"/>
  <c r="B205" i="2"/>
  <c r="B203" i="2"/>
  <c r="B177" i="2"/>
  <c r="B149" i="2"/>
  <c r="B136" i="2"/>
  <c r="H16" i="2"/>
  <c r="H15" i="2"/>
  <c r="B113" i="2"/>
  <c r="B3" i="2"/>
  <c r="B93" i="2"/>
  <c r="B80" i="2"/>
  <c r="B74" i="2"/>
  <c r="B63" i="2"/>
  <c r="B54" i="2"/>
  <c r="B45" i="2"/>
  <c r="B33" i="2"/>
  <c r="B13" i="2"/>
  <c r="B9" i="2"/>
  <c r="B5" i="2"/>
  <c r="H29" i="2" l="1"/>
  <c r="J12" i="1" s="1"/>
  <c r="H288" i="2"/>
  <c r="J67" i="1" s="1"/>
  <c r="J94" i="2"/>
  <c r="J49" i="1"/>
  <c r="H240" i="2"/>
  <c r="H210" i="2"/>
  <c r="J40" i="1" s="1"/>
  <c r="M68" i="1"/>
  <c r="M67" i="1"/>
  <c r="M66" i="1"/>
  <c r="N66" i="1" s="1"/>
  <c r="M59" i="1"/>
  <c r="N59" i="1" s="1"/>
  <c r="M58" i="1"/>
  <c r="N58" i="1" s="1"/>
  <c r="M57" i="1"/>
  <c r="N57" i="1" s="1"/>
  <c r="M56" i="1"/>
  <c r="N56" i="1" s="1"/>
  <c r="M50" i="1"/>
  <c r="M49" i="1"/>
  <c r="M41" i="1"/>
  <c r="N41" i="1" s="1"/>
  <c r="M40" i="1"/>
  <c r="M33" i="1"/>
  <c r="N33" i="1" s="1"/>
  <c r="M32" i="1"/>
  <c r="N32" i="1" s="1"/>
  <c r="M31" i="1"/>
  <c r="N31" i="1" s="1"/>
  <c r="M30" i="1"/>
  <c r="N30" i="1" s="1"/>
  <c r="M29" i="1"/>
  <c r="N29" i="1" s="1"/>
  <c r="N36" i="1" s="1"/>
  <c r="M22" i="1"/>
  <c r="N22" i="1" s="1"/>
  <c r="M21" i="1"/>
  <c r="N21" i="1" s="1"/>
  <c r="M20" i="1"/>
  <c r="N20" i="1" s="1"/>
  <c r="M19" i="1"/>
  <c r="N19" i="1" s="1"/>
  <c r="M18" i="1"/>
  <c r="N18" i="1" s="1"/>
  <c r="M17" i="1"/>
  <c r="N17" i="1" s="1"/>
  <c r="M16" i="1"/>
  <c r="N16" i="1" s="1"/>
  <c r="M15" i="1"/>
  <c r="N15" i="1" s="1"/>
  <c r="N24" i="1" s="1"/>
  <c r="M12" i="1"/>
  <c r="M11" i="1"/>
  <c r="N11" i="1" s="1"/>
  <c r="N10" i="1"/>
  <c r="N62" i="1" l="1"/>
  <c r="D15" i="3"/>
  <c r="D21" i="3"/>
  <c r="D13" i="3"/>
  <c r="N67" i="1"/>
  <c r="H292" i="2"/>
  <c r="J50" i="1"/>
  <c r="N50" i="1" s="1"/>
  <c r="H241" i="2"/>
  <c r="N49" i="1"/>
  <c r="N12" i="1"/>
  <c r="N13" i="1" s="1"/>
  <c r="N40" i="1"/>
  <c r="N45" i="1" s="1"/>
  <c r="N52" i="1" l="1"/>
  <c r="D17" i="3"/>
  <c r="D11" i="3"/>
  <c r="I15" i="3"/>
  <c r="H15" i="3"/>
  <c r="G15" i="3"/>
  <c r="F13" i="3"/>
  <c r="I21" i="3"/>
  <c r="H21" i="3"/>
  <c r="J68" i="1"/>
  <c r="N68" i="1" s="1"/>
  <c r="N70" i="1" s="1"/>
  <c r="N74" i="1"/>
  <c r="N76" i="1" s="1"/>
  <c r="D19" i="3"/>
  <c r="D25" i="3" l="1"/>
  <c r="I25" i="3" s="1"/>
  <c r="G17" i="3"/>
  <c r="H17" i="3"/>
  <c r="I17" i="3"/>
  <c r="G19" i="3"/>
  <c r="I19" i="3"/>
  <c r="H19" i="3"/>
  <c r="F11" i="3"/>
  <c r="F27" i="3" s="1"/>
  <c r="H27" i="3" l="1"/>
  <c r="G27" i="3"/>
  <c r="N79" i="1"/>
  <c r="D23" i="3"/>
  <c r="D27" i="3" l="1"/>
  <c r="I23" i="3"/>
  <c r="I27" i="3" s="1"/>
  <c r="I26" i="3" l="1"/>
  <c r="M27" i="3"/>
  <c r="E24" i="3"/>
  <c r="E10" i="3"/>
  <c r="E14" i="3"/>
  <c r="E20" i="3"/>
  <c r="G26" i="3"/>
  <c r="H26" i="3"/>
  <c r="E22" i="3"/>
  <c r="J7" i="3"/>
  <c r="E12" i="3"/>
  <c r="E16" i="3"/>
  <c r="F26" i="3"/>
  <c r="E18" i="3"/>
  <c r="M26" i="3" l="1"/>
  <c r="E26" i="3"/>
</calcChain>
</file>

<file path=xl/sharedStrings.xml><?xml version="1.0" encoding="utf-8"?>
<sst xmlns="http://schemas.openxmlformats.org/spreadsheetml/2006/main" count="807" uniqueCount="268">
  <si>
    <t>PLANILHA DE COMPOSIÇÃO DE CUSTOS</t>
  </si>
  <si>
    <t xml:space="preserve">Obra: </t>
  </si>
  <si>
    <t>BDI</t>
  </si>
  <si>
    <t xml:space="preserve">Local: </t>
  </si>
  <si>
    <t>Nova ala do Cemitério Municipal</t>
  </si>
  <si>
    <t>Fontes de Preços</t>
  </si>
  <si>
    <t xml:space="preserve">Obs.: </t>
  </si>
  <si>
    <t>BDI (CONFORME ACÓRDÃO Nº 2622/13 e LEI Nº 13.161 DE 31/08/15)</t>
  </si>
  <si>
    <t>Fontes de preço sem desoneração</t>
  </si>
  <si>
    <t>INFRAESTRUTURA</t>
  </si>
  <si>
    <t>ITEM</t>
  </si>
  <si>
    <t>CÓDIGO</t>
  </si>
  <si>
    <t>DESCRIÇÃO DO ITEM</t>
  </si>
  <si>
    <t>QUANTIDADE</t>
  </si>
  <si>
    <t xml:space="preserve">UNIDADE </t>
  </si>
  <si>
    <t>VALOR UNIT. S/ BDI</t>
  </si>
  <si>
    <t>VALOR UNIT. C/BDI</t>
  </si>
  <si>
    <t>VALOR TOTAL</t>
  </si>
  <si>
    <t>1.1</t>
  </si>
  <si>
    <t>FORNECIMENTO E COLOCAÇÃO DE PLACA DE OBRA EM CHAPA
GALVANIZADA #26, ESP. 0,45 MM, PLOTADA COM ADESIVO
VINÍLICO, AFIXADA COM REBITES 4,8X40 MM, EM ESTRUTURA
METÁLICA DE METALON 20X20 MM, ESP. 1,25 MM, INCLUSIVE
SUPORTE EM EUCALIPTO AUTOCLAVADO PINTADO COM TINTA
PVA DUAS (2) DEMÃOS</t>
  </si>
  <si>
    <t>M²</t>
  </si>
  <si>
    <t>1.2</t>
  </si>
  <si>
    <t>1.3</t>
  </si>
  <si>
    <t>M</t>
  </si>
  <si>
    <t>ESCAVAÇÃO MANUAL DE VALA COM PROFUNDIDADE MAIOR QUE
1,5M E MENOR OU IGUAL 3,0M</t>
  </si>
  <si>
    <t>M³</t>
  </si>
  <si>
    <t>FORNECIMENTO DE CONCRETO ESTRUTURAL, USINADO
BOMBEADO, COM FCK 25 MPA, INCLUSIVE LANÇAMENTO,
ADENSAMENTO E ACABAMENTO (FUNDAÇÃO)</t>
  </si>
  <si>
    <t>CORTE, DOBRA E MONTAGEM DE AÇO CA-60 DIÂMETRO (4,2MM A
5,0MM)</t>
  </si>
  <si>
    <t>KG</t>
  </si>
  <si>
    <t>CORTE, DOBRA E MONTAGEM DE AÇO CA-50 DIÂMETRO (6,3MM A
12,5MM)</t>
  </si>
  <si>
    <t xml:space="preserve">PINTURA COM EMULSÃO ASFÁLTICA, DUAS (2) DEMÃOS
</t>
  </si>
  <si>
    <t xml:space="preserve">LONA PLASTICA EXTRA FORTE PRETA, E = 200 MICRA                                                                                                                                                                                                                                                                                                                                                                                                                                                            </t>
  </si>
  <si>
    <t>VALOR TOTAL DO ITEM</t>
  </si>
  <si>
    <t>SUPERESTRUTURA</t>
  </si>
  <si>
    <t>2.1</t>
  </si>
  <si>
    <t>2.2</t>
  </si>
  <si>
    <t>2.3</t>
  </si>
  <si>
    <t>2.4</t>
  </si>
  <si>
    <t>2.5</t>
  </si>
  <si>
    <t>2.6</t>
  </si>
  <si>
    <t>ALVENARIAS</t>
  </si>
  <si>
    <t>3.1</t>
  </si>
  <si>
    <t xml:space="preserve"> ALVENARIA DE VEDAÇÃO COM TIJOLO MACIÇO REQUEIMADO,
ESP. 20CM, PARA REVESTIMENTO, INCLUSIVE ARGAMASSA PARA
ASSENTAMENTO</t>
  </si>
  <si>
    <t>3.2</t>
  </si>
  <si>
    <t>ALVENARIA DE VEDAÇÃO COM TIJOLO MACIÇO REQUEIMADO,
ESP. 10CM, PARA REVESTIMENTO, INCLUSIVE ARGAMASSA PARA
ASSENTAMENTO</t>
  </si>
  <si>
    <t>REVESTIMENTOS</t>
  </si>
  <si>
    <t>4.1</t>
  </si>
  <si>
    <t>CHAPISCO COM ARGAMASSA, TRAÇO 1:2:3 (CIMENTO, AREIA E
PEDRISCO), APLICADO COM COLHER, ESP. 5MM, PREPARO
MECÂNICO</t>
  </si>
  <si>
    <t>4.2</t>
  </si>
  <si>
    <t>PISOS</t>
  </si>
  <si>
    <t>5.1</t>
  </si>
  <si>
    <t>EXECUÇÃO DE PASSEIO (CALÇADA) OU PISO DE CONCRETO COM CONCRETO MOLDADO IN LOCO, USINADO, ACABAMENTO CONVENCIONAL, ESPESSURA 8 CM, ARMADO. AF_08/2022</t>
  </si>
  <si>
    <t>5.2</t>
  </si>
  <si>
    <t>JUNTA DE DILATAÇÃO COM ISOPOR 20 MM, EXCLUSIVE SELANTE</t>
  </si>
  <si>
    <t>PINTURAS</t>
  </si>
  <si>
    <t>6.1</t>
  </si>
  <si>
    <t>LIXAMENTO MANUAL EM PAREDE PARA REMOÇÃO DE TINTA</t>
  </si>
  <si>
    <t>6.2</t>
  </si>
  <si>
    <t>6.3</t>
  </si>
  <si>
    <t>PINTURA ACRÍLICA EM PAREDE, DUAS (2) DEMÃOS, EXCLUSIVE
SELADOR ACRÍLICO E MASSA ACRÍLICA/CORRIDA (PVA)</t>
  </si>
  <si>
    <t>VALOR TOTAL DA OBRA</t>
  </si>
  <si>
    <t>QUAND.</t>
  </si>
  <si>
    <t>M2</t>
  </si>
  <si>
    <t>COMP.</t>
  </si>
  <si>
    <t>LARG.</t>
  </si>
  <si>
    <t>ALT.</t>
  </si>
  <si>
    <t>TOTAL</t>
  </si>
  <si>
    <t>UNID</t>
  </si>
  <si>
    <t>MÓDULO 01</t>
  </si>
  <si>
    <t>QUANT.</t>
  </si>
  <si>
    <t>PAREDE FUNDO</t>
  </si>
  <si>
    <t>FRENTE</t>
  </si>
  <si>
    <t>LADOS</t>
  </si>
  <si>
    <t>FUNDO</t>
  </si>
  <si>
    <t>IGUAL CHAPISCO</t>
  </si>
  <si>
    <t>PINTURA</t>
  </si>
  <si>
    <t>IGUAL CHAPISCO E REBOCO EXTERNO</t>
  </si>
  <si>
    <t>IGUAL LIXAMENTO</t>
  </si>
  <si>
    <t>BALDRAME MÓDULO 01</t>
  </si>
  <si>
    <t>D=0,20</t>
  </si>
  <si>
    <t>ESTACAS MÓDULO 01</t>
  </si>
  <si>
    <t>M3</t>
  </si>
  <si>
    <t xml:space="preserve">FORMA E DESFORMA DE TÁBUA E SARRAFO, REAPROVEITAMENTO (3X) (FUNDAÇÃO)
</t>
  </si>
  <si>
    <t>BLOCOS MÓDULO 01</t>
  </si>
  <si>
    <t>ESTACAS FERRO 1/4"</t>
  </si>
  <si>
    <t>PESO</t>
  </si>
  <si>
    <t>ESTRIBO BALDRAMES FERRO 3/16"</t>
  </si>
  <si>
    <t>3/8"</t>
  </si>
  <si>
    <t>BLOCOS</t>
  </si>
  <si>
    <t xml:space="preserve">QUANT. </t>
  </si>
  <si>
    <t>ALT</t>
  </si>
  <si>
    <t>LARG</t>
  </si>
  <si>
    <t>MOD. 01</t>
  </si>
  <si>
    <t>LAJE MACIÇA</t>
  </si>
  <si>
    <t>PILARES</t>
  </si>
  <si>
    <t>20X20</t>
  </si>
  <si>
    <t>10X20</t>
  </si>
  <si>
    <t>ESP.</t>
  </si>
  <si>
    <t>ESTRIBOS FERRO 3/16"</t>
  </si>
  <si>
    <t>Q. EST.</t>
  </si>
  <si>
    <t>UN</t>
  </si>
  <si>
    <t>PILARES FERRO 3/8"</t>
  </si>
  <si>
    <t>ED-16660</t>
  </si>
  <si>
    <t>SICOR 01/2026</t>
  </si>
  <si>
    <t>ED-51108</t>
  </si>
  <si>
    <t>ED-17989</t>
  </si>
  <si>
    <t>ED-49810</t>
  </si>
  <si>
    <t>ED-49813</t>
  </si>
  <si>
    <t>LASTRO DE BRITA COM PEDRA BRITADA NÚMERO 2 E 3,
INCLUSIVE ADENSAMENTO E APILOAMENTO MANUAL</t>
  </si>
  <si>
    <t>ED-49805</t>
  </si>
  <si>
    <t>ED-48297</t>
  </si>
  <si>
    <t>ED-48295</t>
  </si>
  <si>
    <t>ED-50174</t>
  </si>
  <si>
    <t>SINAPI 02/2026</t>
  </si>
  <si>
    <t>ED-29582</t>
  </si>
  <si>
    <t xml:space="preserve">ARMADURA DE TELA DE AÇO CA-60, SOLDADA TIPO Q-138,
DIÂMETRO Ø4,2MM, TRAMA COM DIMENSÃO (100X100)MM,
INCLUSIVE ESPAÇADOR, EXCLUSIVE CONCRETO                                                                                                                                                                                                                                                                                                                                                                                                                                                                                                                                                                                                                                                                                                                                                                            </t>
  </si>
  <si>
    <t>ED-48228</t>
  </si>
  <si>
    <t xml:space="preserve"> ED-48227</t>
  </si>
  <si>
    <t>ED-50730</t>
  </si>
  <si>
    <t>ED-50761</t>
  </si>
  <si>
    <t>ED - 8145</t>
  </si>
  <si>
    <t>ED-50579</t>
  </si>
  <si>
    <t>ED-50505</t>
  </si>
  <si>
    <t>ED-50451</t>
  </si>
  <si>
    <t>MONTAGEM E DESMONTAGEM DE FÔRMA DE LAJE MACIÇA, PÉ-DIREITO SIMPLES, EM CHAPA DE MADEIRA COMPENSADA RESINADA E CIMBRAMENTO DE MADEIRA, 2 UTILIZAÇÕES. AF_03/2022</t>
  </si>
  <si>
    <t>LATERAIS LAJE</t>
  </si>
  <si>
    <t>LAT. DIREITA</t>
  </si>
  <si>
    <t>LAT. ESQUERDA</t>
  </si>
  <si>
    <t xml:space="preserve">FORMA E DESFORMA DE TÁBUA E SARRAFO,
REAPROVEITAMENTO </t>
  </si>
  <si>
    <t>ED-50514</t>
  </si>
  <si>
    <t>PREPARAÇÃO PARA EMASSAMENTO OU PINTURA (LÁTEX/
ACRÍLICA) EM PAREDE, INCLUSIVE UMA (1) DEMÃO DE SELADOR
ACRÍLICO</t>
  </si>
  <si>
    <t>Arq. Edione Sílvia Ferreira</t>
  </si>
  <si>
    <t>CAU A 19.326-7</t>
  </si>
  <si>
    <t>Daniel Franco da Silveira</t>
  </si>
  <si>
    <t>Prefeito Municipal</t>
  </si>
  <si>
    <t>CAU A19.326-7</t>
  </si>
  <si>
    <t>PREFEITURA MUNICIPAL DE SENADOR AMARAL
Estado de Minas Gerais
CNPJ 41.778.556/0001-90
Telefax: (35)3437-1137 
E-mail: www.senadoramaral.mg.gov.br</t>
  </si>
  <si>
    <t>CRONOGRAMA FÍSICO-FINANCEIRO</t>
  </si>
  <si>
    <t>DATA</t>
  </si>
  <si>
    <t xml:space="preserve">V. TOTAL = </t>
  </si>
  <si>
    <t>ETAPAS/DESCRIÇÃO</t>
  </si>
  <si>
    <t>VALOR (R$)</t>
  </si>
  <si>
    <t>% ITEM</t>
  </si>
  <si>
    <t>SERVIÇOS PRELIMINARES</t>
  </si>
  <si>
    <t>FUNDAÇÕES</t>
  </si>
  <si>
    <t xml:space="preserve">SUPERESTRUTURA </t>
  </si>
  <si>
    <t>TOTAL GERAL</t>
  </si>
  <si>
    <t>EDIONE SÍLVIA FERREIRA</t>
  </si>
  <si>
    <t>PREFEITO MUNICIPAL</t>
  </si>
  <si>
    <t>DANIEL FRANCO DA SILVEIRA</t>
  </si>
  <si>
    <t>2.7</t>
  </si>
  <si>
    <t>2.8</t>
  </si>
  <si>
    <t>3.3</t>
  </si>
  <si>
    <t>3.4</t>
  </si>
  <si>
    <t>3.5</t>
  </si>
  <si>
    <t>3.6</t>
  </si>
  <si>
    <t>6.4</t>
  </si>
  <si>
    <t>7.1</t>
  </si>
  <si>
    <t>7.2</t>
  </si>
  <si>
    <t>7.3</t>
  </si>
  <si>
    <t>SERVIÇOS COMPLEMENTARES</t>
  </si>
  <si>
    <t>8.1</t>
  </si>
  <si>
    <t>ED-50266</t>
  </si>
  <si>
    <t>LIMPEZA FINAL PARA ENTREGA DA OBRA</t>
  </si>
  <si>
    <t>6.5</t>
  </si>
  <si>
    <t>CORREDORES</t>
  </si>
  <si>
    <t>ED-50135</t>
  </si>
  <si>
    <t>BARRACÃO DE OBRA, EM CHAPA DE COMPENSADO RESINADO, INCLUSIVE INSTALAÇÕES SANITÁRIAS E MOBILIÁRIO - PADRÃO DER-MG</t>
  </si>
  <si>
    <t>ED-31576</t>
  </si>
  <si>
    <t>FÔRMA E DESFORMA PARA VIGA DE MADEIRA COM TÁBUA E SARRAFO, REAPROVEITAMENTO (5X), EXCLUSIVE ESCORAMENTO</t>
  </si>
  <si>
    <t xml:space="preserve">ARMADURA DE TELA DE AÇO CA-60, SOLDADA TIPO Q-138, DIÂMETRO Ø4,2MM, TRAMA COM DIMENSÃO (100X100)MM, INCLUSIVE ESPAÇADOR, EXCLUSIVE CONCRETO                                                                                                                                                                                                                                                                                                                                                                                                                                                                                                                                                                                                                                                                                                                                                                            </t>
  </si>
  <si>
    <t>APLICAÇÃO DE SELANTE, MASTIQUE ELÁSTICO, EM JUNTA DE DILAÇÃO, DIMENSÃO 20X10 MM, FATOR DE FORMA 1:2, EXCLUSIVE DELIMITADOR DE PROFUNDIDADE</t>
  </si>
  <si>
    <t>GAVETAS</t>
  </si>
  <si>
    <t>SERVIÇOS FINAIS</t>
  </si>
  <si>
    <t>PRAZO DA OBRA: 5 MESES</t>
  </si>
  <si>
    <t>OBRA</t>
  </si>
  <si>
    <t>LOCAL</t>
  </si>
  <si>
    <t>END.:  R. TONICO DA CUNHA,  CENTRO, SENADOR AMARAL - MG</t>
  </si>
  <si>
    <t>COMPOSIÇÃO DE BDI (ACORDÃO TCU Nº2223/2013 - CONSTRUÇÃO DE EDIFICIOS</t>
  </si>
  <si>
    <t>LIMITES</t>
  </si>
  <si>
    <t>SEM DESONERAÇÃO</t>
  </si>
  <si>
    <t>ITENS COMPONENTES DO BDI</t>
  </si>
  <si>
    <t>1º Quartil</t>
  </si>
  <si>
    <t>Despesas Indiretas e Lucro</t>
  </si>
  <si>
    <t>%</t>
  </si>
  <si>
    <t>Garantia + Seguro</t>
  </si>
  <si>
    <t>Risco</t>
  </si>
  <si>
    <t>Administração Central</t>
  </si>
  <si>
    <t>Subtotal I = 1+((1+2+3)/100)</t>
  </si>
  <si>
    <t>Despesas Financeiras</t>
  </si>
  <si>
    <t>Subtotal II = 1+(4/100)</t>
  </si>
  <si>
    <t>Lucro</t>
  </si>
  <si>
    <t>Subtotal III = 1+(5/100)</t>
  </si>
  <si>
    <t>Tributos Federais</t>
  </si>
  <si>
    <t>Cofins</t>
  </si>
  <si>
    <t>Pis/Pasep</t>
  </si>
  <si>
    <t>IRPJ</t>
  </si>
  <si>
    <t>Não Incidente</t>
  </si>
  <si>
    <t>CSLL</t>
  </si>
  <si>
    <t>Tributo Municipal</t>
  </si>
  <si>
    <t>ISS</t>
  </si>
  <si>
    <t>Conforme Legislação Municipal</t>
  </si>
  <si>
    <t>Subtotal IV = (6+7+8+9+10)100</t>
  </si>
  <si>
    <t>TOTAL DO BDI SEM A ALIQUOTA DO INSS</t>
  </si>
  <si>
    <t xml:space="preserve">BDI FÓRMULA = </t>
  </si>
  <si>
    <r>
      <t>(1+AC+R+G+S)(1+DF)(1+L)</t>
    </r>
    <r>
      <rPr>
        <sz val="11"/>
        <color theme="1"/>
        <rFont val="Calibri"/>
        <family val="2"/>
        <scheme val="minor"/>
      </rPr>
      <t xml:space="preserve">     -1</t>
    </r>
  </si>
  <si>
    <t>(1-I)</t>
  </si>
  <si>
    <t>ONDE</t>
  </si>
  <si>
    <t>G+S</t>
  </si>
  <si>
    <t>R</t>
  </si>
  <si>
    <t>AC</t>
  </si>
  <si>
    <t>DF</t>
  </si>
  <si>
    <t>L</t>
  </si>
  <si>
    <t>I</t>
  </si>
  <si>
    <t>Impostos</t>
  </si>
  <si>
    <t>ARQ. EDIONE SÍLVIA FERREIRA</t>
  </si>
  <si>
    <t>PREFEITURA MUNICIPAL DE SENADOR AMARAL</t>
  </si>
  <si>
    <t>AV. JOSÉ ALVES DE REZENDE, 34, LOT. ELISA BUENO</t>
  </si>
  <si>
    <t>CNPJ: 41.778.556/0001-90</t>
  </si>
  <si>
    <t>RT. ORÇ.:  EDIONE SILVIA FERREIRA-  CAU A19.326-7</t>
  </si>
  <si>
    <t>LOCAÇÃO DE OBRA COM GABARITO DE TÁBUAS CORRIDAS PONTALETADAS A CADA 2,00M, REAPROVEITAMENTO (2X),
INCLUSIVE ACOMPANHAMENTO DE EQUIPE TOPOGRÁFICA PARA MARCAÇÃO DE PONTO TOPOGRÁFICO</t>
  </si>
  <si>
    <t>ED-50844</t>
  </si>
  <si>
    <t>3.7</t>
  </si>
  <si>
    <t>CINTA DE CONCRETO ARMADO (10 x 10 CM) 20 MPa, INCLUSIVE FORMA E AÇO,</t>
  </si>
  <si>
    <t>PAREDE INTERNA</t>
  </si>
  <si>
    <t>PAREDE EXTERNA</t>
  </si>
  <si>
    <t>REBOCO COM ARGAMASSA, TRAÇO 1:2:8 (CIMENTO, CAL E AREIA), ESP. 20MM, APLICAÇÃO MANUAL, PREPARO MECÂNICO</t>
  </si>
  <si>
    <t>CORREDORES E MURO FRONTAL</t>
  </si>
  <si>
    <t>MURO</t>
  </si>
  <si>
    <t>BALDRAME MURO</t>
  </si>
  <si>
    <t>BLOCOS MURO</t>
  </si>
  <si>
    <t>ESTACAS MURO</t>
  </si>
  <si>
    <t>ESTACAS GAVETA</t>
  </si>
  <si>
    <t>BALDRAMES GAV.</t>
  </si>
  <si>
    <t>BALDRAMES MURO</t>
  </si>
  <si>
    <t>QUANT. VB</t>
  </si>
  <si>
    <t>BALDRAME GAVETA</t>
  </si>
  <si>
    <t>BLOCOS GAVETAS E MURO</t>
  </si>
  <si>
    <t>ANDAR</t>
  </si>
  <si>
    <t>PILAR</t>
  </si>
  <si>
    <t>Q. PILAR</t>
  </si>
  <si>
    <t>PILAR MURO</t>
  </si>
  <si>
    <t>20X20 MURO</t>
  </si>
  <si>
    <t>4.3</t>
  </si>
  <si>
    <t>ALVENARIA DE VEDAÇÃO COM BLOCO DE CONCRETO, ESP. 19CM, PARA REVESTIMENTO, INCLUSIVE ARGAMASSA PARA ASSENTAMENTO</t>
  </si>
  <si>
    <t>ED-48196</t>
  </si>
  <si>
    <t>4.4</t>
  </si>
  <si>
    <t>ED-48214</t>
  </si>
  <si>
    <t>ALVENARIA DE BLOCO DE CONCRETO CHEIO COM ARMAÇÃO, EM
CONCRETO COM FCK 15MPA , ESP. 19CM, PARA REVESTIMENTO, INCLUSIVE ARGAMASSA PARA ASSENTAMENTO (DETALHE D -CADERNO SEDS)</t>
  </si>
  <si>
    <t>FUNDO EXT</t>
  </si>
  <si>
    <t>LAT. ESQ. E DIE. EXT.</t>
  </si>
  <si>
    <t>LAT. INT.</t>
  </si>
  <si>
    <t>ED-51120</t>
  </si>
  <si>
    <t>REATERRO MANUAL DE VALA, INCLUSIVE ESPALHAMENTO E
COMPACTAÇÃO MANUAL COM SOQUETE</t>
  </si>
  <si>
    <t>2.9</t>
  </si>
  <si>
    <t>ESC.</t>
  </si>
  <si>
    <t>REAT.</t>
  </si>
  <si>
    <t>BRITA</t>
  </si>
  <si>
    <t>CONC.</t>
  </si>
  <si>
    <t>8.2</t>
  </si>
  <si>
    <t>ED-50933</t>
  </si>
  <si>
    <t>ASSENTAMENTO DE GRADIL OU PORTÃO METÁLICO DE AÇO OU FERRO, EXCLUSIVE FORNECIMENTO</t>
  </si>
  <si>
    <t>ALTURA</t>
  </si>
  <si>
    <t>SENADOR AMARAL, 15/04/2026</t>
  </si>
  <si>
    <t>QUANT. FERRO</t>
  </si>
  <si>
    <t>TIRADO NO PROJETO</t>
  </si>
  <si>
    <t>Senador Amaral, 15/04/2026</t>
  </si>
  <si>
    <t>Construção de Gavetas Funerárias  e Muro Frontal ( Etapa 01)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</si>
</sst>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4" formatCode="_-&quot;R$&quot;\ * #,##0.00_-;\-&quot;R$&quot;\ * #,##0.00_-;_-&quot;R$&quot;\ * &quot;-&quot;??_-;_-@_-"/>
    <numFmt numFmtId="164" formatCode="0.0"/>
    <numFmt numFmtId="165" formatCode="0.0000"/>
    <numFmt numFmtId="166" formatCode="_(* #,##0.00_);_(* \(#,##0.00\);_(* &quot;-&quot;??_);_(@_)"/>
  </numFmts>
  <fonts count="19" x14ac:knownFonts="1">
    <font>
      <sz val="11"/>
      <color theme="1"/>
      <name val="Calibri"/>
      <family val="2"/>
      <scheme val="minor"/>
    </font>
    <font>
      <sz val="11"/>
      <color theme="1"/>
      <name val="Calibri"/>
      <family val="2"/>
      <scheme val="minor"/>
    </font>
    <font>
      <sz val="11"/>
      <color rgb="FFFF0000"/>
      <name val="Calibri"/>
      <family val="2"/>
      <scheme val="minor"/>
    </font>
    <font>
      <b/>
      <sz val="11"/>
      <color theme="1"/>
      <name val="Calibri"/>
      <family val="2"/>
      <scheme val="minor"/>
    </font>
    <font>
      <b/>
      <sz val="10"/>
      <color theme="1"/>
      <name val="Calibri"/>
      <family val="2"/>
      <scheme val="minor"/>
    </font>
    <font>
      <sz val="10"/>
      <color theme="1"/>
      <name val="Calibri"/>
      <family val="2"/>
      <scheme val="minor"/>
    </font>
    <font>
      <sz val="9"/>
      <color theme="1"/>
      <name val="Arial"/>
      <family val="2"/>
    </font>
    <font>
      <b/>
      <u val="singleAccounting"/>
      <sz val="11"/>
      <color theme="1"/>
      <name val="Calibri"/>
      <family val="2"/>
      <scheme val="minor"/>
    </font>
    <font>
      <sz val="8"/>
      <name val="Calibri"/>
      <family val="2"/>
      <scheme val="minor"/>
    </font>
    <font>
      <sz val="10"/>
      <name val="Arial"/>
      <family val="2"/>
    </font>
    <font>
      <b/>
      <sz val="12"/>
      <name val="Arial"/>
      <family val="2"/>
    </font>
    <font>
      <sz val="11"/>
      <color indexed="8"/>
      <name val="Arial"/>
      <family val="2"/>
    </font>
    <font>
      <b/>
      <sz val="10"/>
      <name val="Arial"/>
      <family val="2"/>
    </font>
    <font>
      <b/>
      <sz val="11"/>
      <color rgb="FF000000"/>
      <name val="Arial"/>
      <family val="2"/>
    </font>
    <font>
      <b/>
      <sz val="10"/>
      <color rgb="FF000000"/>
      <name val="Arial"/>
      <family val="2"/>
    </font>
    <font>
      <u/>
      <sz val="11"/>
      <color rgb="FF000000"/>
      <name val="Arial"/>
      <family val="2"/>
    </font>
    <font>
      <b/>
      <sz val="8"/>
      <color rgb="FF000000"/>
      <name val="Arial"/>
      <family val="2"/>
    </font>
    <font>
      <sz val="10"/>
      <color theme="1"/>
      <name val="Arial"/>
      <family val="2"/>
    </font>
    <font>
      <sz val="11"/>
      <color theme="1"/>
      <name val="Arial"/>
      <family val="2"/>
    </font>
  </fonts>
  <fills count="8">
    <fill>
      <patternFill patternType="none"/>
    </fill>
    <fill>
      <patternFill patternType="gray125"/>
    </fill>
    <fill>
      <patternFill patternType="solid">
        <fgColor theme="0" tint="-0.34998626667073579"/>
        <bgColor indexed="64"/>
      </patternFill>
    </fill>
    <fill>
      <patternFill patternType="solid">
        <fgColor theme="0"/>
        <bgColor indexed="64"/>
      </patternFill>
    </fill>
    <fill>
      <patternFill patternType="solid">
        <fgColor theme="0" tint="-4.9989318521683403E-2"/>
        <bgColor indexed="64"/>
      </patternFill>
    </fill>
    <fill>
      <patternFill patternType="solid">
        <fgColor indexed="9"/>
        <bgColor indexed="64"/>
      </patternFill>
    </fill>
    <fill>
      <patternFill patternType="solid">
        <fgColor theme="0" tint="-0.14999847407452621"/>
        <bgColor indexed="64"/>
      </patternFill>
    </fill>
    <fill>
      <patternFill patternType="solid">
        <fgColor rgb="FFFFFF00"/>
        <bgColor indexed="64"/>
      </patternFill>
    </fill>
  </fills>
  <borders count="26">
    <border>
      <left/>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medium">
        <color indexed="64"/>
      </top>
      <bottom/>
      <diagonal/>
    </border>
    <border>
      <left style="double">
        <color auto="1"/>
      </left>
      <right/>
      <top style="double">
        <color auto="1"/>
      </top>
      <bottom/>
      <diagonal/>
    </border>
    <border>
      <left/>
      <right/>
      <top style="double">
        <color auto="1"/>
      </top>
      <bottom/>
      <diagonal/>
    </border>
    <border>
      <left/>
      <right style="double">
        <color auto="1"/>
      </right>
      <top style="double">
        <color auto="1"/>
      </top>
      <bottom/>
      <diagonal/>
    </border>
    <border>
      <left style="double">
        <color auto="1"/>
      </left>
      <right/>
      <top/>
      <bottom/>
      <diagonal/>
    </border>
    <border>
      <left/>
      <right style="double">
        <color auto="1"/>
      </right>
      <top/>
      <bottom/>
      <diagonal/>
    </border>
    <border>
      <left/>
      <right style="thin">
        <color indexed="64"/>
      </right>
      <top/>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bottom style="thin">
        <color indexed="64"/>
      </bottom>
      <diagonal/>
    </border>
    <border>
      <left/>
      <right style="thin">
        <color indexed="64"/>
      </right>
      <top/>
      <bottom style="thin">
        <color indexed="64"/>
      </bottom>
      <diagonal/>
    </border>
    <border>
      <left/>
      <right style="medium">
        <color indexed="64"/>
      </right>
      <top style="thin">
        <color indexed="64"/>
      </top>
      <bottom style="thin">
        <color indexed="64"/>
      </bottom>
      <diagonal/>
    </border>
  </borders>
  <cellStyleXfs count="9">
    <xf numFmtId="0" fontId="0" fillId="0" borderId="0"/>
    <xf numFmtId="44" fontId="1" fillId="0" borderId="0" applyFont="0" applyFill="0" applyBorder="0" applyAlignment="0" applyProtection="0"/>
    <xf numFmtId="9" fontId="1" fillId="0" borderId="0" applyFont="0" applyFill="0" applyBorder="0" applyAlignment="0" applyProtection="0"/>
    <xf numFmtId="0" fontId="9" fillId="0" borderId="0"/>
    <xf numFmtId="166" fontId="11" fillId="0" borderId="0" applyFont="0" applyFill="0" applyBorder="0" applyAlignment="0" applyProtection="0"/>
    <xf numFmtId="166" fontId="9" fillId="0" borderId="0" applyFont="0" applyFill="0" applyBorder="0" applyAlignment="0" applyProtection="0"/>
    <xf numFmtId="9" fontId="9" fillId="0" borderId="0" applyFont="0" applyFill="0" applyBorder="0" applyAlignment="0" applyProtection="0"/>
    <xf numFmtId="0" fontId="9" fillId="0" borderId="0"/>
    <xf numFmtId="166" fontId="11" fillId="0" borderId="0" applyFont="0" applyFill="0" applyBorder="0" applyAlignment="0" applyProtection="0"/>
  </cellStyleXfs>
  <cellXfs count="234">
    <xf numFmtId="0" fontId="0" fillId="0" borderId="0" xfId="0"/>
    <xf numFmtId="0" fontId="3" fillId="0" borderId="4" xfId="0" applyFont="1" applyBorder="1"/>
    <xf numFmtId="0" fontId="0" fillId="0" borderId="4" xfId="0" applyBorder="1"/>
    <xf numFmtId="10" fontId="0" fillId="0" borderId="4" xfId="2" applyNumberFormat="1" applyFont="1" applyBorder="1"/>
    <xf numFmtId="0" fontId="2" fillId="0" borderId="4" xfId="0" applyFont="1" applyBorder="1"/>
    <xf numFmtId="0" fontId="3" fillId="0" borderId="5" xfId="0" applyFont="1" applyBorder="1"/>
    <xf numFmtId="0" fontId="0" fillId="0" borderId="5" xfId="0" applyBorder="1"/>
    <xf numFmtId="0" fontId="3" fillId="2" borderId="1" xfId="0" applyFont="1" applyFill="1" applyBorder="1" applyAlignment="1">
      <alignment horizontal="center"/>
    </xf>
    <xf numFmtId="0" fontId="4" fillId="0" borderId="4" xfId="0" applyFont="1" applyBorder="1" applyAlignment="1">
      <alignment horizontal="center" vertical="center"/>
    </xf>
    <xf numFmtId="0" fontId="4" fillId="0" borderId="4" xfId="0" applyFont="1" applyBorder="1" applyAlignment="1">
      <alignment horizontal="center" vertical="center" wrapText="1"/>
    </xf>
    <xf numFmtId="0" fontId="4" fillId="0" borderId="5" xfId="0" applyFont="1" applyBorder="1" applyAlignment="1">
      <alignment horizontal="center" vertical="center"/>
    </xf>
    <xf numFmtId="0" fontId="5" fillId="0" borderId="5" xfId="0" applyFont="1" applyBorder="1" applyAlignment="1">
      <alignment horizontal="center" vertical="center" wrapText="1"/>
    </xf>
    <xf numFmtId="0" fontId="5" fillId="0" borderId="5" xfId="0" applyFont="1" applyBorder="1" applyAlignment="1">
      <alignment horizontal="center" vertical="center"/>
    </xf>
    <xf numFmtId="44" fontId="5" fillId="0" borderId="5" xfId="1" applyFont="1" applyBorder="1" applyAlignment="1">
      <alignment horizontal="center" vertical="center"/>
    </xf>
    <xf numFmtId="0" fontId="5" fillId="3" borderId="5" xfId="0" applyFont="1" applyFill="1" applyBorder="1" applyAlignment="1">
      <alignment horizontal="center" vertical="center" wrapText="1"/>
    </xf>
    <xf numFmtId="0" fontId="5" fillId="3" borderId="5" xfId="0" applyFont="1" applyFill="1" applyBorder="1" applyAlignment="1">
      <alignment horizontal="center" vertical="center"/>
    </xf>
    <xf numFmtId="44" fontId="5" fillId="3" borderId="5" xfId="1" applyFont="1" applyFill="1" applyBorder="1" applyAlignment="1">
      <alignment horizontal="center" vertical="center"/>
    </xf>
    <xf numFmtId="44" fontId="5" fillId="0" borderId="5" xfId="1" applyFont="1" applyFill="1" applyBorder="1" applyAlignment="1">
      <alignment horizontal="center" vertical="center"/>
    </xf>
    <xf numFmtId="0" fontId="4" fillId="0" borderId="0" xfId="0" applyFont="1" applyAlignment="1">
      <alignment horizontal="center" vertical="center"/>
    </xf>
    <xf numFmtId="0" fontId="5" fillId="0" borderId="0" xfId="0" applyFont="1" applyAlignment="1">
      <alignment horizontal="center" vertical="center" wrapText="1"/>
    </xf>
    <xf numFmtId="0" fontId="5" fillId="0" borderId="0" xfId="0" applyFont="1" applyAlignment="1">
      <alignment horizontal="left" vertical="top" wrapText="1"/>
    </xf>
    <xf numFmtId="0" fontId="5" fillId="0" borderId="0" xfId="0" applyFont="1" applyAlignment="1">
      <alignment horizontal="center" vertical="center"/>
    </xf>
    <xf numFmtId="44" fontId="5" fillId="0" borderId="0" xfId="1" applyFont="1" applyBorder="1" applyAlignment="1">
      <alignment horizontal="center" vertical="center"/>
    </xf>
    <xf numFmtId="0" fontId="0" fillId="0" borderId="2" xfId="0" applyBorder="1" applyAlignment="1">
      <alignment horizontal="center"/>
    </xf>
    <xf numFmtId="44" fontId="0" fillId="0" borderId="2" xfId="0" applyNumberFormat="1" applyBorder="1" applyAlignment="1">
      <alignment horizontal="center"/>
    </xf>
    <xf numFmtId="0" fontId="0" fillId="0" borderId="3" xfId="0" applyBorder="1" applyAlignment="1">
      <alignment horizontal="center"/>
    </xf>
    <xf numFmtId="0" fontId="0" fillId="0" borderId="0" xfId="0" applyAlignment="1">
      <alignment horizontal="center"/>
    </xf>
    <xf numFmtId="44" fontId="0" fillId="0" borderId="0" xfId="0" applyNumberFormat="1" applyAlignment="1">
      <alignment horizontal="center"/>
    </xf>
    <xf numFmtId="0" fontId="0" fillId="3" borderId="0" xfId="0" applyFill="1"/>
    <xf numFmtId="0" fontId="4" fillId="3" borderId="4" xfId="0" applyFont="1" applyFill="1" applyBorder="1" applyAlignment="1">
      <alignment horizontal="center" vertical="center" wrapText="1"/>
    </xf>
    <xf numFmtId="44" fontId="5" fillId="3" borderId="0" xfId="1" applyFont="1" applyFill="1" applyBorder="1" applyAlignment="1">
      <alignment horizontal="center" vertical="center"/>
    </xf>
    <xf numFmtId="0" fontId="0" fillId="3" borderId="2" xfId="0" applyFill="1" applyBorder="1" applyAlignment="1">
      <alignment horizontal="center"/>
    </xf>
    <xf numFmtId="0" fontId="0" fillId="3" borderId="0" xfId="0" applyFill="1" applyAlignment="1">
      <alignment horizontal="center"/>
    </xf>
    <xf numFmtId="0" fontId="0" fillId="0" borderId="9" xfId="0" applyBorder="1"/>
    <xf numFmtId="0" fontId="0" fillId="0" borderId="10" xfId="0" applyBorder="1"/>
    <xf numFmtId="0" fontId="0" fillId="0" borderId="11" xfId="0" applyBorder="1"/>
    <xf numFmtId="0" fontId="0" fillId="3" borderId="11" xfId="0" applyFill="1" applyBorder="1"/>
    <xf numFmtId="0" fontId="0" fillId="0" borderId="12" xfId="0" applyBorder="1"/>
    <xf numFmtId="0" fontId="0" fillId="0" borderId="13" xfId="0" applyBorder="1"/>
    <xf numFmtId="0" fontId="0" fillId="0" borderId="14" xfId="0" applyBorder="1"/>
    <xf numFmtId="0" fontId="6" fillId="0" borderId="0" xfId="0" applyFont="1" applyAlignment="1">
      <alignment vertical="center"/>
    </xf>
    <xf numFmtId="0" fontId="0" fillId="0" borderId="0" xfId="0" applyAlignment="1">
      <alignment wrapText="1"/>
    </xf>
    <xf numFmtId="0" fontId="0" fillId="0" borderId="0" xfId="0" applyAlignment="1">
      <alignment horizontal="center" wrapText="1"/>
    </xf>
    <xf numFmtId="0" fontId="3" fillId="2" borderId="5" xfId="0" applyFont="1" applyFill="1" applyBorder="1"/>
    <xf numFmtId="2" fontId="0" fillId="0" borderId="0" xfId="0" applyNumberFormat="1"/>
    <xf numFmtId="2" fontId="0" fillId="0" borderId="5" xfId="0" applyNumberFormat="1" applyBorder="1"/>
    <xf numFmtId="2" fontId="5" fillId="0" borderId="5" xfId="0" applyNumberFormat="1" applyFont="1" applyBorder="1" applyAlignment="1">
      <alignment horizontal="center" vertical="center"/>
    </xf>
    <xf numFmtId="0" fontId="0" fillId="0" borderId="5" xfId="0" applyBorder="1" applyAlignment="1">
      <alignment wrapText="1"/>
    </xf>
    <xf numFmtId="0" fontId="0" fillId="0" borderId="5" xfId="0" applyBorder="1" applyAlignment="1">
      <alignment horizontal="center"/>
    </xf>
    <xf numFmtId="0" fontId="0" fillId="0" borderId="6" xfId="0" applyBorder="1" applyAlignment="1">
      <alignment horizontal="center"/>
    </xf>
    <xf numFmtId="0" fontId="0" fillId="0" borderId="7" xfId="0" applyBorder="1" applyAlignment="1">
      <alignment horizontal="center"/>
    </xf>
    <xf numFmtId="2" fontId="0" fillId="0" borderId="7" xfId="0" applyNumberFormat="1" applyBorder="1"/>
    <xf numFmtId="0" fontId="0" fillId="0" borderId="8" xfId="0" applyBorder="1"/>
    <xf numFmtId="2" fontId="5" fillId="3" borderId="5" xfId="0" applyNumberFormat="1" applyFont="1" applyFill="1" applyBorder="1" applyAlignment="1">
      <alignment horizontal="center" vertical="center"/>
    </xf>
    <xf numFmtId="2" fontId="0" fillId="0" borderId="0" xfId="0" applyNumberFormat="1" applyAlignment="1">
      <alignment wrapText="1"/>
    </xf>
    <xf numFmtId="0" fontId="3" fillId="0" borderId="0" xfId="0" applyFont="1"/>
    <xf numFmtId="0" fontId="0" fillId="0" borderId="5" xfId="0" applyBorder="1" applyAlignment="1">
      <alignment vertical="top"/>
    </xf>
    <xf numFmtId="2" fontId="3" fillId="0" borderId="0" xfId="0" applyNumberFormat="1" applyFont="1"/>
    <xf numFmtId="2" fontId="3" fillId="0" borderId="5" xfId="0" applyNumberFormat="1" applyFont="1" applyBorder="1"/>
    <xf numFmtId="164" fontId="0" fillId="0" borderId="0" xfId="0" applyNumberFormat="1"/>
    <xf numFmtId="0" fontId="5" fillId="0" borderId="4" xfId="0" applyFont="1" applyBorder="1" applyAlignment="1">
      <alignment horizontal="center" vertical="center"/>
    </xf>
    <xf numFmtId="2" fontId="5" fillId="0" borderId="4" xfId="0" applyNumberFormat="1" applyFont="1" applyBorder="1" applyAlignment="1">
      <alignment horizontal="center" vertical="center" wrapText="1"/>
    </xf>
    <xf numFmtId="44" fontId="5" fillId="3" borderId="4" xfId="1" applyFont="1" applyFill="1" applyBorder="1" applyAlignment="1">
      <alignment horizontal="center" vertical="center" wrapText="1"/>
    </xf>
    <xf numFmtId="0" fontId="0" fillId="0" borderId="16" xfId="0" applyBorder="1"/>
    <xf numFmtId="0" fontId="0" fillId="0" borderId="17" xfId="0" applyBorder="1"/>
    <xf numFmtId="0" fontId="0" fillId="0" borderId="18" xfId="0" applyBorder="1"/>
    <xf numFmtId="0" fontId="0" fillId="0" borderId="19" xfId="0" applyBorder="1"/>
    <xf numFmtId="0" fontId="0" fillId="0" borderId="20" xfId="0" applyBorder="1"/>
    <xf numFmtId="0" fontId="0" fillId="0" borderId="21" xfId="0" applyBorder="1"/>
    <xf numFmtId="0" fontId="0" fillId="0" borderId="22" xfId="0" applyBorder="1"/>
    <xf numFmtId="0" fontId="12" fillId="5" borderId="5" xfId="0" applyFont="1" applyFill="1" applyBorder="1" applyAlignment="1">
      <alignment vertical="center"/>
    </xf>
    <xf numFmtId="14" fontId="12" fillId="5" borderId="5" xfId="0" applyNumberFormat="1" applyFont="1" applyFill="1" applyBorder="1" applyAlignment="1">
      <alignment vertical="center"/>
    </xf>
    <xf numFmtId="0" fontId="9" fillId="0" borderId="5" xfId="3" applyBorder="1"/>
    <xf numFmtId="0" fontId="9" fillId="6" borderId="5" xfId="3" applyFill="1" applyBorder="1" applyAlignment="1">
      <alignment horizontal="center"/>
    </xf>
    <xf numFmtId="0" fontId="9" fillId="6" borderId="5" xfId="3" applyFill="1" applyBorder="1" applyAlignment="1">
      <alignment horizontal="right"/>
    </xf>
    <xf numFmtId="0" fontId="12" fillId="6" borderId="5" xfId="3" applyFont="1" applyFill="1" applyBorder="1" applyAlignment="1">
      <alignment horizontal="center"/>
    </xf>
    <xf numFmtId="0" fontId="12" fillId="6" borderId="5" xfId="3" applyFont="1" applyFill="1" applyBorder="1" applyAlignment="1">
      <alignment horizontal="center" vertical="center"/>
    </xf>
    <xf numFmtId="0" fontId="9" fillId="0" borderId="5" xfId="3" applyBorder="1" applyAlignment="1">
      <alignment horizontal="center"/>
    </xf>
    <xf numFmtId="49" fontId="9" fillId="0" borderId="5" xfId="3" applyNumberFormat="1" applyBorder="1"/>
    <xf numFmtId="166" fontId="0" fillId="6" borderId="5" xfId="5" applyFont="1" applyFill="1" applyBorder="1"/>
    <xf numFmtId="10" fontId="0" fillId="6" borderId="5" xfId="6" applyNumberFormat="1" applyFont="1" applyFill="1" applyBorder="1"/>
    <xf numFmtId="9" fontId="9" fillId="6" borderId="5" xfId="6" applyFont="1" applyFill="1" applyBorder="1"/>
    <xf numFmtId="0" fontId="9" fillId="6" borderId="5" xfId="3" applyFill="1" applyBorder="1"/>
    <xf numFmtId="44" fontId="0" fillId="0" borderId="5" xfId="1" applyFont="1" applyBorder="1"/>
    <xf numFmtId="10" fontId="0" fillId="0" borderId="5" xfId="6" applyNumberFormat="1" applyFont="1" applyBorder="1"/>
    <xf numFmtId="44" fontId="9" fillId="0" borderId="5" xfId="1" applyFont="1" applyBorder="1"/>
    <xf numFmtId="166" fontId="9" fillId="0" borderId="5" xfId="3" applyNumberFormat="1" applyBorder="1"/>
    <xf numFmtId="9" fontId="0" fillId="6" borderId="5" xfId="6" applyFont="1" applyFill="1" applyBorder="1"/>
    <xf numFmtId="10" fontId="9" fillId="0" borderId="5" xfId="3" applyNumberFormat="1" applyBorder="1"/>
    <xf numFmtId="9" fontId="9" fillId="6" borderId="5" xfId="2" applyFont="1" applyFill="1" applyBorder="1"/>
    <xf numFmtId="44" fontId="13" fillId="0" borderId="5" xfId="1" applyFont="1" applyBorder="1"/>
    <xf numFmtId="10" fontId="13" fillId="0" borderId="5" xfId="6" applyNumberFormat="1" applyFont="1" applyBorder="1"/>
    <xf numFmtId="0" fontId="9" fillId="0" borderId="0" xfId="3"/>
    <xf numFmtId="0" fontId="5" fillId="0" borderId="0" xfId="0" applyFont="1" applyAlignment="1">
      <alignment horizontal="left" vertical="center" wrapText="1"/>
    </xf>
    <xf numFmtId="0" fontId="5" fillId="0" borderId="4" xfId="0" applyFont="1" applyBorder="1" applyAlignment="1">
      <alignment horizontal="center" vertical="center" wrapText="1"/>
    </xf>
    <xf numFmtId="2" fontId="5" fillId="0" borderId="4" xfId="0" applyNumberFormat="1" applyFont="1" applyBorder="1" applyAlignment="1">
      <alignment horizontal="center" vertical="center"/>
    </xf>
    <xf numFmtId="44" fontId="5" fillId="3" borderId="4" xfId="1" applyFont="1" applyFill="1" applyBorder="1" applyAlignment="1">
      <alignment horizontal="center" vertical="center"/>
    </xf>
    <xf numFmtId="44" fontId="5" fillId="0" borderId="4" xfId="1" applyFont="1" applyBorder="1" applyAlignment="1">
      <alignment horizontal="center" vertical="center"/>
    </xf>
    <xf numFmtId="0" fontId="0" fillId="3" borderId="9" xfId="0" applyFill="1" applyBorder="1"/>
    <xf numFmtId="0" fontId="0" fillId="0" borderId="2" xfId="0" applyBorder="1"/>
    <xf numFmtId="0" fontId="3" fillId="0" borderId="0" xfId="0" applyFont="1" applyAlignment="1">
      <alignment horizontal="center"/>
    </xf>
    <xf numFmtId="44" fontId="3" fillId="0" borderId="0" xfId="0" applyNumberFormat="1" applyFont="1" applyAlignment="1">
      <alignment horizontal="center"/>
    </xf>
    <xf numFmtId="0" fontId="0" fillId="0" borderId="0" xfId="0" applyAlignment="1">
      <alignment horizontal="left"/>
    </xf>
    <xf numFmtId="2" fontId="0" fillId="0" borderId="4" xfId="0" applyNumberFormat="1" applyBorder="1"/>
    <xf numFmtId="44" fontId="0" fillId="6" borderId="5" xfId="1" applyFont="1" applyFill="1" applyBorder="1"/>
    <xf numFmtId="44" fontId="9" fillId="6" borderId="5" xfId="1" applyFont="1" applyFill="1" applyBorder="1"/>
    <xf numFmtId="10" fontId="9" fillId="6" borderId="5" xfId="3" applyNumberFormat="1" applyFill="1" applyBorder="1"/>
    <xf numFmtId="10" fontId="9" fillId="6" borderId="5" xfId="6" applyNumberFormat="1" applyFont="1" applyFill="1" applyBorder="1"/>
    <xf numFmtId="10" fontId="9" fillId="6" borderId="5" xfId="2" applyNumberFormat="1" applyFont="1" applyFill="1" applyBorder="1"/>
    <xf numFmtId="10" fontId="0" fillId="0" borderId="0" xfId="0" applyNumberFormat="1"/>
    <xf numFmtId="44" fontId="0" fillId="0" borderId="0" xfId="0" applyNumberFormat="1"/>
    <xf numFmtId="0" fontId="12" fillId="0" borderId="0" xfId="3" applyFont="1" applyAlignment="1">
      <alignment horizontal="center"/>
    </xf>
    <xf numFmtId="0" fontId="12" fillId="0" borderId="0" xfId="3" applyFont="1"/>
    <xf numFmtId="0" fontId="0" fillId="0" borderId="4" xfId="0" applyBorder="1" applyAlignment="1">
      <alignment horizontal="center"/>
    </xf>
    <xf numFmtId="2" fontId="0" fillId="7" borderId="5" xfId="0" applyNumberFormat="1" applyFill="1" applyBorder="1"/>
    <xf numFmtId="0" fontId="0" fillId="7" borderId="5" xfId="0" applyFill="1" applyBorder="1"/>
    <xf numFmtId="2" fontId="0" fillId="0" borderId="8" xfId="0" applyNumberFormat="1" applyBorder="1"/>
    <xf numFmtId="2" fontId="0" fillId="7" borderId="4" xfId="0" applyNumberFormat="1" applyFill="1" applyBorder="1"/>
    <xf numFmtId="0" fontId="13" fillId="0" borderId="0" xfId="0" applyFont="1"/>
    <xf numFmtId="0" fontId="5" fillId="0" borderId="0" xfId="0" applyFont="1"/>
    <xf numFmtId="0" fontId="3" fillId="0" borderId="5" xfId="0" applyFont="1" applyBorder="1" applyAlignment="1">
      <alignment horizontal="center"/>
    </xf>
    <xf numFmtId="2" fontId="3" fillId="7" borderId="5" xfId="0" applyNumberFormat="1" applyFont="1" applyFill="1" applyBorder="1"/>
    <xf numFmtId="0" fontId="3" fillId="0" borderId="8" xfId="0" applyFont="1" applyBorder="1"/>
    <xf numFmtId="0" fontId="0" fillId="0" borderId="6" xfId="0" applyBorder="1" applyAlignment="1">
      <alignment vertical="top"/>
    </xf>
    <xf numFmtId="2" fontId="0" fillId="0" borderId="4" xfId="0" applyNumberFormat="1" applyBorder="1" applyAlignment="1">
      <alignment horizontal="center"/>
    </xf>
    <xf numFmtId="2" fontId="0" fillId="0" borderId="5" xfId="0" applyNumberFormat="1" applyBorder="1" applyAlignment="1">
      <alignment horizontal="center"/>
    </xf>
    <xf numFmtId="0" fontId="3" fillId="0" borderId="9" xfId="0" applyFont="1" applyBorder="1" applyAlignment="1">
      <alignment horizontal="center"/>
    </xf>
    <xf numFmtId="0" fontId="3" fillId="0" borderId="17" xfId="0" applyFont="1" applyBorder="1" applyAlignment="1">
      <alignment horizontal="center"/>
    </xf>
    <xf numFmtId="0" fontId="0" fillId="0" borderId="5" xfId="0" applyBorder="1" applyAlignment="1">
      <alignment horizontal="center" wrapText="1"/>
    </xf>
    <xf numFmtId="0" fontId="17" fillId="0" borderId="5" xfId="0" applyFont="1" applyBorder="1" applyAlignment="1">
      <alignment horizontal="center" vertical="center"/>
    </xf>
    <xf numFmtId="0" fontId="5" fillId="0" borderId="6" xfId="0" applyFont="1" applyBorder="1" applyAlignment="1">
      <alignment vertical="center" wrapText="1"/>
    </xf>
    <xf numFmtId="2" fontId="0" fillId="0" borderId="5" xfId="0" applyNumberFormat="1" applyBorder="1" applyAlignment="1">
      <alignment horizontal="center" wrapText="1"/>
    </xf>
    <xf numFmtId="0" fontId="0" fillId="0" borderId="5" xfId="0" applyBorder="1" applyAlignment="1">
      <alignment horizontal="left" wrapText="1"/>
    </xf>
    <xf numFmtId="44" fontId="3" fillId="0" borderId="9" xfId="0" applyNumberFormat="1" applyFont="1" applyBorder="1" applyAlignment="1">
      <alignment horizontal="center"/>
    </xf>
    <xf numFmtId="0" fontId="18" fillId="0" borderId="5" xfId="0" applyFont="1" applyBorder="1"/>
    <xf numFmtId="2" fontId="18" fillId="0" borderId="5" xfId="0" applyNumberFormat="1" applyFont="1" applyBorder="1"/>
    <xf numFmtId="0" fontId="5" fillId="0" borderId="5" xfId="0" applyFont="1" applyBorder="1" applyAlignment="1">
      <alignment horizontal="left" vertical="top" wrapText="1"/>
    </xf>
    <xf numFmtId="44" fontId="5" fillId="0" borderId="5" xfId="1" applyFont="1" applyBorder="1" applyAlignment="1">
      <alignment horizontal="center" vertical="center"/>
    </xf>
    <xf numFmtId="0" fontId="0" fillId="0" borderId="0" xfId="0" applyAlignment="1">
      <alignment horizontal="center"/>
    </xf>
    <xf numFmtId="0" fontId="3" fillId="2" borderId="2" xfId="0" applyFont="1" applyFill="1" applyBorder="1" applyAlignment="1">
      <alignment horizontal="center"/>
    </xf>
    <xf numFmtId="0" fontId="3" fillId="2" borderId="3" xfId="0" applyFont="1" applyFill="1" applyBorder="1" applyAlignment="1">
      <alignment horizontal="center"/>
    </xf>
    <xf numFmtId="0" fontId="3" fillId="0" borderId="16" xfId="0" applyFont="1" applyBorder="1" applyAlignment="1">
      <alignment horizontal="center"/>
    </xf>
    <xf numFmtId="0" fontId="3" fillId="0" borderId="9" xfId="0" applyFont="1" applyBorder="1" applyAlignment="1">
      <alignment horizontal="center"/>
    </xf>
    <xf numFmtId="0" fontId="3" fillId="0" borderId="17" xfId="0" applyFont="1" applyBorder="1" applyAlignment="1">
      <alignment horizontal="center"/>
    </xf>
    <xf numFmtId="44" fontId="3" fillId="0" borderId="16" xfId="0" applyNumberFormat="1" applyFont="1" applyBorder="1" applyAlignment="1">
      <alignment horizontal="center"/>
    </xf>
    <xf numFmtId="0" fontId="4" fillId="0" borderId="4" xfId="0" applyFont="1" applyBorder="1" applyAlignment="1">
      <alignment horizontal="center" vertical="center"/>
    </xf>
    <xf numFmtId="0" fontId="4" fillId="0" borderId="4" xfId="0" applyFont="1" applyBorder="1" applyAlignment="1">
      <alignment horizontal="center" vertical="center" wrapText="1"/>
    </xf>
    <xf numFmtId="0" fontId="3" fillId="0" borderId="20" xfId="0" applyFont="1" applyBorder="1" applyAlignment="1">
      <alignment horizontal="center"/>
    </xf>
    <xf numFmtId="0" fontId="3" fillId="0" borderId="21" xfId="0" applyFont="1" applyBorder="1" applyAlignment="1">
      <alignment horizontal="center"/>
    </xf>
    <xf numFmtId="44" fontId="3" fillId="0" borderId="21" xfId="0" applyNumberFormat="1" applyFont="1" applyBorder="1" applyAlignment="1">
      <alignment horizontal="center"/>
    </xf>
    <xf numFmtId="0" fontId="3" fillId="0" borderId="22" xfId="0" applyFont="1" applyBorder="1" applyAlignment="1">
      <alignment horizontal="center"/>
    </xf>
    <xf numFmtId="0" fontId="7" fillId="4" borderId="1" xfId="0" applyFont="1" applyFill="1" applyBorder="1" applyAlignment="1">
      <alignment horizontal="center"/>
    </xf>
    <xf numFmtId="0" fontId="7" fillId="4" borderId="2" xfId="0" applyFont="1" applyFill="1" applyBorder="1" applyAlignment="1">
      <alignment horizontal="center"/>
    </xf>
    <xf numFmtId="44" fontId="7" fillId="4" borderId="2" xfId="0" applyNumberFormat="1" applyFont="1" applyFill="1" applyBorder="1" applyAlignment="1">
      <alignment horizontal="center"/>
    </xf>
    <xf numFmtId="0" fontId="7" fillId="4" borderId="3" xfId="0" applyFont="1" applyFill="1" applyBorder="1" applyAlignment="1">
      <alignment horizontal="center"/>
    </xf>
    <xf numFmtId="0" fontId="3" fillId="0" borderId="1" xfId="0" applyFont="1" applyBorder="1" applyAlignment="1">
      <alignment horizontal="center"/>
    </xf>
    <xf numFmtId="0" fontId="3" fillId="0" borderId="2" xfId="0" applyFont="1" applyBorder="1" applyAlignment="1">
      <alignment horizontal="center"/>
    </xf>
    <xf numFmtId="44" fontId="3" fillId="0" borderId="2" xfId="0" applyNumberFormat="1" applyFont="1" applyBorder="1" applyAlignment="1">
      <alignment horizontal="center"/>
    </xf>
    <xf numFmtId="0" fontId="3" fillId="0" borderId="3" xfId="0" applyFont="1" applyBorder="1" applyAlignment="1">
      <alignment horizontal="center"/>
    </xf>
    <xf numFmtId="0" fontId="5" fillId="0" borderId="6" xfId="0" applyFont="1" applyBorder="1" applyAlignment="1">
      <alignment horizontal="left" vertical="center" wrapText="1"/>
    </xf>
    <xf numFmtId="0" fontId="5" fillId="0" borderId="7" xfId="0" applyFont="1" applyBorder="1" applyAlignment="1">
      <alignment horizontal="left" vertical="center" wrapText="1"/>
    </xf>
    <xf numFmtId="0" fontId="5" fillId="0" borderId="25" xfId="0" applyFont="1" applyBorder="1" applyAlignment="1">
      <alignment horizontal="left" vertical="center" wrapText="1"/>
    </xf>
    <xf numFmtId="0" fontId="5" fillId="0" borderId="5" xfId="0" applyFont="1" applyBorder="1" applyAlignment="1">
      <alignment horizontal="left" vertical="center" wrapText="1"/>
    </xf>
    <xf numFmtId="0" fontId="5" fillId="0" borderId="8" xfId="0" applyFont="1" applyBorder="1" applyAlignment="1">
      <alignment horizontal="left" vertical="center" wrapText="1"/>
    </xf>
    <xf numFmtId="44" fontId="3" fillId="0" borderId="1" xfId="0" applyNumberFormat="1" applyFont="1" applyBorder="1" applyAlignment="1">
      <alignment horizontal="center"/>
    </xf>
    <xf numFmtId="44" fontId="5" fillId="0" borderId="5" xfId="1" applyFont="1" applyFill="1" applyBorder="1" applyAlignment="1">
      <alignment horizontal="center" vertical="center"/>
    </xf>
    <xf numFmtId="0" fontId="5" fillId="0" borderId="4" xfId="0" applyFont="1" applyBorder="1" applyAlignment="1">
      <alignment horizontal="left" vertical="center" wrapText="1"/>
    </xf>
    <xf numFmtId="44" fontId="5" fillId="0" borderId="4" xfId="1" applyFont="1" applyBorder="1" applyAlignment="1">
      <alignment horizontal="center" vertical="center"/>
    </xf>
    <xf numFmtId="0" fontId="5" fillId="3" borderId="6" xfId="0" applyFont="1" applyFill="1" applyBorder="1" applyAlignment="1">
      <alignment horizontal="left" vertical="center" wrapText="1"/>
    </xf>
    <xf numFmtId="0" fontId="5" fillId="3" borderId="7" xfId="0" applyFont="1" applyFill="1" applyBorder="1" applyAlignment="1">
      <alignment horizontal="left" vertical="center" wrapText="1"/>
    </xf>
    <xf numFmtId="0" fontId="5" fillId="3" borderId="8" xfId="0" applyFont="1" applyFill="1" applyBorder="1" applyAlignment="1">
      <alignment horizontal="left" vertical="center" wrapText="1"/>
    </xf>
    <xf numFmtId="44" fontId="5" fillId="3" borderId="5" xfId="1" applyFont="1" applyFill="1" applyBorder="1" applyAlignment="1">
      <alignment horizontal="center" vertical="center"/>
    </xf>
    <xf numFmtId="0" fontId="0" fillId="0" borderId="4" xfId="0" applyBorder="1" applyAlignment="1">
      <alignment horizontal="left"/>
    </xf>
    <xf numFmtId="0" fontId="3" fillId="0" borderId="4" xfId="0" applyFont="1" applyBorder="1" applyAlignment="1">
      <alignment horizontal="center"/>
    </xf>
    <xf numFmtId="0" fontId="0" fillId="0" borderId="5" xfId="0" applyBorder="1" applyAlignment="1">
      <alignment horizontal="left"/>
    </xf>
    <xf numFmtId="0" fontId="3" fillId="0" borderId="5" xfId="0" applyFont="1" applyBorder="1" applyAlignment="1">
      <alignment horizontal="center" vertical="center"/>
    </xf>
    <xf numFmtId="0" fontId="3" fillId="0" borderId="5" xfId="0" applyFont="1" applyBorder="1" applyAlignment="1">
      <alignment horizontal="left" vertical="center"/>
    </xf>
    <xf numFmtId="0" fontId="0" fillId="0" borderId="5" xfId="0" applyBorder="1" applyAlignment="1">
      <alignment horizontal="left" vertical="center"/>
    </xf>
    <xf numFmtId="0" fontId="0" fillId="0" borderId="5" xfId="0" applyBorder="1" applyAlignment="1">
      <alignment horizontal="center"/>
    </xf>
    <xf numFmtId="0" fontId="0" fillId="0" borderId="6" xfId="0" applyBorder="1" applyAlignment="1">
      <alignment horizontal="left" wrapText="1"/>
    </xf>
    <xf numFmtId="0" fontId="0" fillId="0" borderId="7" xfId="0" applyBorder="1" applyAlignment="1">
      <alignment horizontal="left" wrapText="1"/>
    </xf>
    <xf numFmtId="0" fontId="0" fillId="0" borderId="8" xfId="0" applyBorder="1" applyAlignment="1">
      <alignment horizontal="left" wrapText="1"/>
    </xf>
    <xf numFmtId="0" fontId="0" fillId="0" borderId="5" xfId="0" applyBorder="1" applyAlignment="1">
      <alignment horizontal="center" wrapText="1"/>
    </xf>
    <xf numFmtId="0" fontId="0" fillId="0" borderId="0" xfId="0" applyAlignment="1">
      <alignment horizontal="left"/>
    </xf>
    <xf numFmtId="0" fontId="0" fillId="0" borderId="5" xfId="0" applyBorder="1" applyAlignment="1">
      <alignment horizontal="left" vertical="top" wrapText="1"/>
    </xf>
    <xf numFmtId="0" fontId="3" fillId="2" borderId="5" xfId="0" applyFont="1" applyFill="1" applyBorder="1" applyAlignment="1">
      <alignment horizontal="center" wrapText="1"/>
    </xf>
    <xf numFmtId="0" fontId="0" fillId="0" borderId="6" xfId="0" applyBorder="1" applyAlignment="1">
      <alignment horizontal="center" wrapText="1"/>
    </xf>
    <xf numFmtId="0" fontId="0" fillId="0" borderId="7" xfId="0" applyBorder="1" applyAlignment="1">
      <alignment horizontal="center" wrapText="1"/>
    </xf>
    <xf numFmtId="0" fontId="0" fillId="0" borderId="8" xfId="0" applyBorder="1" applyAlignment="1">
      <alignment horizontal="center" wrapText="1"/>
    </xf>
    <xf numFmtId="0" fontId="0" fillId="0" borderId="5" xfId="0" applyBorder="1" applyAlignment="1">
      <alignment horizontal="center" vertical="center" wrapText="1"/>
    </xf>
    <xf numFmtId="0" fontId="0" fillId="0" borderId="0" xfId="0" applyAlignment="1">
      <alignment horizontal="center" wrapText="1"/>
    </xf>
    <xf numFmtId="0" fontId="0" fillId="0" borderId="6" xfId="0" applyBorder="1" applyAlignment="1">
      <alignment horizontal="left" vertical="top" wrapText="1"/>
    </xf>
    <xf numFmtId="0" fontId="0" fillId="0" borderId="7" xfId="0" applyBorder="1" applyAlignment="1">
      <alignment horizontal="left" vertical="top" wrapText="1"/>
    </xf>
    <xf numFmtId="0" fontId="0" fillId="0" borderId="8" xfId="0" applyBorder="1" applyAlignment="1">
      <alignment horizontal="left" vertical="top" wrapText="1"/>
    </xf>
    <xf numFmtId="0" fontId="12" fillId="0" borderId="5" xfId="3" applyFont="1" applyBorder="1" applyAlignment="1">
      <alignment horizontal="center"/>
    </xf>
    <xf numFmtId="0" fontId="12" fillId="0" borderId="0" xfId="3" applyFont="1" applyAlignment="1">
      <alignment horizontal="center"/>
    </xf>
    <xf numFmtId="0" fontId="12" fillId="5" borderId="6" xfId="0" applyFont="1" applyFill="1" applyBorder="1" applyAlignment="1">
      <alignment horizontal="left" vertical="center"/>
    </xf>
    <xf numFmtId="0" fontId="12" fillId="5" borderId="7" xfId="0" applyFont="1" applyFill="1" applyBorder="1" applyAlignment="1">
      <alignment horizontal="left" vertical="center"/>
    </xf>
    <xf numFmtId="0" fontId="12" fillId="5" borderId="8" xfId="0" applyFont="1" applyFill="1" applyBorder="1" applyAlignment="1">
      <alignment horizontal="left" vertical="center"/>
    </xf>
    <xf numFmtId="0" fontId="12" fillId="0" borderId="6" xfId="3" applyFont="1" applyBorder="1" applyAlignment="1">
      <alignment horizontal="left"/>
    </xf>
    <xf numFmtId="0" fontId="12" fillId="0" borderId="8" xfId="3" applyFont="1" applyBorder="1" applyAlignment="1">
      <alignment horizontal="left"/>
    </xf>
    <xf numFmtId="0" fontId="9" fillId="0" borderId="6" xfId="3" applyBorder="1" applyAlignment="1">
      <alignment horizontal="center"/>
    </xf>
    <xf numFmtId="0" fontId="9" fillId="0" borderId="7" xfId="3" applyBorder="1" applyAlignment="1">
      <alignment horizontal="center"/>
    </xf>
    <xf numFmtId="0" fontId="9" fillId="0" borderId="8" xfId="3" applyBorder="1" applyAlignment="1">
      <alignment horizontal="center"/>
    </xf>
    <xf numFmtId="44" fontId="9" fillId="0" borderId="6" xfId="1" applyFont="1" applyBorder="1" applyAlignment="1">
      <alignment horizontal="center"/>
    </xf>
    <xf numFmtId="44" fontId="9" fillId="0" borderId="8" xfId="1" applyFont="1" applyBorder="1" applyAlignment="1">
      <alignment horizontal="center"/>
    </xf>
    <xf numFmtId="0" fontId="10" fillId="0" borderId="5" xfId="3" applyFont="1" applyBorder="1" applyAlignment="1">
      <alignment horizontal="center" vertical="center" wrapText="1"/>
    </xf>
    <xf numFmtId="0" fontId="12" fillId="5" borderId="5" xfId="0" applyFont="1" applyFill="1" applyBorder="1" applyAlignment="1">
      <alignment horizontal="center" vertical="center"/>
    </xf>
    <xf numFmtId="0" fontId="12" fillId="5" borderId="5" xfId="0" applyFont="1" applyFill="1" applyBorder="1" applyAlignment="1">
      <alignment horizontal="left" vertical="center"/>
    </xf>
    <xf numFmtId="0" fontId="12" fillId="7" borderId="5" xfId="3" applyFont="1" applyFill="1" applyBorder="1" applyAlignment="1">
      <alignment horizontal="center"/>
    </xf>
    <xf numFmtId="0" fontId="0" fillId="0" borderId="0" xfId="0" applyAlignment="1">
      <alignment horizontal="center" vertical="center"/>
    </xf>
    <xf numFmtId="0" fontId="14" fillId="0" borderId="6" xfId="0" applyFont="1" applyBorder="1" applyAlignment="1">
      <alignment horizontal="left"/>
    </xf>
    <xf numFmtId="0" fontId="14" fillId="0" borderId="7" xfId="0" applyFont="1" applyBorder="1" applyAlignment="1">
      <alignment horizontal="left"/>
    </xf>
    <xf numFmtId="0" fontId="14" fillId="0" borderId="8" xfId="0" applyFont="1" applyBorder="1" applyAlignment="1">
      <alignment horizontal="left"/>
    </xf>
    <xf numFmtId="0" fontId="15" fillId="0" borderId="0" xfId="0" applyFont="1" applyAlignment="1">
      <alignment horizontal="center"/>
    </xf>
    <xf numFmtId="0" fontId="0" fillId="0" borderId="8" xfId="0" applyBorder="1" applyAlignment="1">
      <alignment horizontal="center"/>
    </xf>
    <xf numFmtId="0" fontId="3" fillId="0" borderId="5" xfId="0" applyFont="1" applyBorder="1" applyAlignment="1">
      <alignment horizontal="center"/>
    </xf>
    <xf numFmtId="0" fontId="14" fillId="0" borderId="5" xfId="0" applyFont="1" applyBorder="1" applyAlignment="1">
      <alignment horizontal="center"/>
    </xf>
    <xf numFmtId="0" fontId="13" fillId="0" borderId="0" xfId="0" applyFont="1" applyAlignment="1">
      <alignment horizontal="center"/>
    </xf>
    <xf numFmtId="0" fontId="13" fillId="0" borderId="15" xfId="0" applyFont="1" applyBorder="1" applyAlignment="1">
      <alignment horizontal="center"/>
    </xf>
    <xf numFmtId="0" fontId="14" fillId="0" borderId="0" xfId="0" applyFont="1" applyAlignment="1">
      <alignment horizontal="center"/>
    </xf>
    <xf numFmtId="0" fontId="14" fillId="0" borderId="15" xfId="0" applyFont="1" applyBorder="1" applyAlignment="1">
      <alignment horizontal="center"/>
    </xf>
    <xf numFmtId="0" fontId="14" fillId="0" borderId="23" xfId="0" applyFont="1" applyBorder="1" applyAlignment="1">
      <alignment horizontal="center"/>
    </xf>
    <xf numFmtId="0" fontId="14" fillId="0" borderId="24" xfId="0" applyFont="1" applyBorder="1" applyAlignment="1">
      <alignment horizontal="center"/>
    </xf>
    <xf numFmtId="0" fontId="16" fillId="0" borderId="5" xfId="0" applyFont="1" applyBorder="1" applyAlignment="1">
      <alignment horizontal="center" wrapText="1"/>
    </xf>
    <xf numFmtId="0" fontId="16" fillId="0" borderId="4" xfId="0" applyFont="1" applyBorder="1" applyAlignment="1">
      <alignment horizontal="center"/>
    </xf>
    <xf numFmtId="165" fontId="0" fillId="0" borderId="5" xfId="0" applyNumberFormat="1" applyBorder="1"/>
    <xf numFmtId="2" fontId="0" fillId="0" borderId="5" xfId="0" applyNumberFormat="1" applyBorder="1" applyAlignment="1">
      <alignment wrapText="1"/>
    </xf>
    <xf numFmtId="0" fontId="0" fillId="0" borderId="15" xfId="0" applyBorder="1" applyAlignment="1">
      <alignment horizontal="left"/>
    </xf>
    <xf numFmtId="0" fontId="0" fillId="0" borderId="0" xfId="0" applyBorder="1" applyAlignment="1">
      <alignment horizontal="center"/>
    </xf>
    <xf numFmtId="2" fontId="0" fillId="0" borderId="0" xfId="0" applyNumberFormat="1" applyBorder="1"/>
    <xf numFmtId="0" fontId="0" fillId="0" borderId="0" xfId="0" applyBorder="1"/>
    <xf numFmtId="0" fontId="3" fillId="0" borderId="0" xfId="0" applyFont="1" applyAlignment="1">
      <alignment horizontal="center"/>
    </xf>
    <xf numFmtId="0" fontId="0" fillId="0" borderId="0" xfId="0" applyBorder="1" applyAlignment="1">
      <alignment horizontal="left"/>
    </xf>
  </cellXfs>
  <cellStyles count="9">
    <cellStyle name="Moeda" xfId="1" builtinId="4"/>
    <cellStyle name="Normal" xfId="0" builtinId="0"/>
    <cellStyle name="Normal 2" xfId="3" xr:uid="{9DB00C7D-DAAC-4B08-B52D-4AEA674DDEBC}"/>
    <cellStyle name="Normal 2 2 2" xfId="7" xr:uid="{E0D64264-1AE4-4478-8D32-5663EAEDEAD0}"/>
    <cellStyle name="Porcentagem" xfId="2" builtinId="5"/>
    <cellStyle name="Porcentagem 2" xfId="6" xr:uid="{92228D45-7908-4165-9EBA-6280F342E62A}"/>
    <cellStyle name="Vírgula 2 2" xfId="5" xr:uid="{72EB9F92-DCDA-452F-AF1B-1DD6C1A6073D}"/>
    <cellStyle name="Vírgula 2 4" xfId="8" xr:uid="{34FC3502-A074-4398-9D24-F6ED43C3EAC4}"/>
    <cellStyle name="Vírgula 4" xfId="4" xr:uid="{552059E7-8E2B-4185-A1DD-6761EFD0F513}"/>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0</xdr:col>
      <xdr:colOff>109538</xdr:colOff>
      <xdr:row>0</xdr:row>
      <xdr:rowOff>0</xdr:rowOff>
    </xdr:from>
    <xdr:to>
      <xdr:col>1</xdr:col>
      <xdr:colOff>504826</xdr:colOff>
      <xdr:row>2</xdr:row>
      <xdr:rowOff>495300</xdr:rowOff>
    </xdr:to>
    <xdr:pic>
      <xdr:nvPicPr>
        <xdr:cNvPr id="2" name="Imagem 1">
          <a:extLst>
            <a:ext uri="{FF2B5EF4-FFF2-40B4-BE49-F238E27FC236}">
              <a16:creationId xmlns:a16="http://schemas.microsoft.com/office/drawing/2014/main" id="{BD06BC56-7CF2-4FC3-A43B-741A62CD61EE}"/>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09538" y="0"/>
          <a:ext cx="1004888" cy="876300"/>
        </a:xfrm>
        <a:prstGeom prst="rect">
          <a:avLst/>
        </a:prstGeom>
        <a:noFill/>
        <a:ln>
          <a:noFill/>
        </a:ln>
      </xdr:spPr>
    </xdr:pic>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P89"/>
  <sheetViews>
    <sheetView tabSelected="1" view="pageBreakPreview" zoomScale="115" zoomScaleNormal="100" zoomScaleSheetLayoutView="115" workbookViewId="0">
      <selection activeCell="C4" sqref="C4:J4"/>
    </sheetView>
  </sheetViews>
  <sheetFormatPr defaultRowHeight="15" x14ac:dyDescent="0.25"/>
  <cols>
    <col min="1" max="1" width="1.7109375" customWidth="1"/>
    <col min="12" max="12" width="11.42578125" style="28" bestFit="1" customWidth="1"/>
    <col min="13" max="13" width="12.140625" bestFit="1" customWidth="1"/>
    <col min="15" max="15" width="7.140625" customWidth="1"/>
    <col min="16" max="16" width="1.7109375" customWidth="1"/>
  </cols>
  <sheetData>
    <row r="1" spans="1:16" ht="16.5" thickTop="1" thickBot="1" x14ac:dyDescent="0.3">
      <c r="A1" s="34"/>
      <c r="B1" s="35"/>
      <c r="C1" s="35"/>
      <c r="D1" s="35"/>
      <c r="E1" s="35"/>
      <c r="F1" s="35"/>
      <c r="G1" s="35"/>
      <c r="H1" s="35"/>
      <c r="I1" s="35"/>
      <c r="J1" s="35"/>
      <c r="K1" s="35"/>
      <c r="L1" s="36"/>
      <c r="M1" s="35"/>
      <c r="N1" s="35"/>
      <c r="O1" s="35"/>
      <c r="P1" s="37"/>
    </row>
    <row r="2" spans="1:16" ht="15.75" thickBot="1" x14ac:dyDescent="0.3">
      <c r="A2" s="38"/>
      <c r="B2" s="155" t="s">
        <v>0</v>
      </c>
      <c r="C2" s="156"/>
      <c r="D2" s="156"/>
      <c r="E2" s="156"/>
      <c r="F2" s="156"/>
      <c r="G2" s="156"/>
      <c r="H2" s="156"/>
      <c r="I2" s="156"/>
      <c r="J2" s="156"/>
      <c r="K2" s="156"/>
      <c r="L2" s="156"/>
      <c r="M2" s="156"/>
      <c r="N2" s="156"/>
      <c r="O2" s="158"/>
      <c r="P2" s="39"/>
    </row>
    <row r="3" spans="1:16" x14ac:dyDescent="0.25">
      <c r="A3" s="38"/>
      <c r="B3" s="1" t="s">
        <v>1</v>
      </c>
      <c r="C3" s="172" t="s">
        <v>267</v>
      </c>
      <c r="D3" s="172"/>
      <c r="E3" s="172"/>
      <c r="F3" s="172"/>
      <c r="G3" s="172"/>
      <c r="H3" s="172"/>
      <c r="I3" s="172"/>
      <c r="J3" s="172"/>
      <c r="K3" s="173" t="s">
        <v>2</v>
      </c>
      <c r="L3" s="173"/>
      <c r="M3" s="2"/>
      <c r="N3" s="3">
        <v>0.22470000000000001</v>
      </c>
      <c r="O3" s="4">
        <v>1.2246999999999999</v>
      </c>
      <c r="P3" s="39"/>
    </row>
    <row r="4" spans="1:16" x14ac:dyDescent="0.25">
      <c r="A4" s="38"/>
      <c r="B4" s="5" t="s">
        <v>3</v>
      </c>
      <c r="C4" s="174" t="s">
        <v>4</v>
      </c>
      <c r="D4" s="174"/>
      <c r="E4" s="174"/>
      <c r="F4" s="174"/>
      <c r="G4" s="174"/>
      <c r="H4" s="174"/>
      <c r="I4" s="174"/>
      <c r="J4" s="174"/>
      <c r="K4" s="175" t="s">
        <v>5</v>
      </c>
      <c r="L4" s="175"/>
      <c r="M4" s="6" t="s">
        <v>113</v>
      </c>
      <c r="N4" s="6"/>
      <c r="O4" s="6"/>
      <c r="P4" s="39"/>
    </row>
    <row r="5" spans="1:16" x14ac:dyDescent="0.25">
      <c r="A5" s="38"/>
      <c r="B5" s="176" t="s">
        <v>6</v>
      </c>
      <c r="C5" s="177" t="s">
        <v>7</v>
      </c>
      <c r="D5" s="177"/>
      <c r="E5" s="177"/>
      <c r="F5" s="177"/>
      <c r="G5" s="177"/>
      <c r="H5" s="177"/>
      <c r="I5" s="177"/>
      <c r="J5" s="177"/>
      <c r="K5" s="175"/>
      <c r="L5" s="175"/>
      <c r="M5" s="6" t="s">
        <v>103</v>
      </c>
      <c r="N5" s="6"/>
      <c r="O5" s="6"/>
      <c r="P5" s="39"/>
    </row>
    <row r="6" spans="1:16" x14ac:dyDescent="0.25">
      <c r="A6" s="38"/>
      <c r="B6" s="176"/>
      <c r="C6" s="177"/>
      <c r="D6" s="177"/>
      <c r="E6" s="177"/>
      <c r="F6" s="177"/>
      <c r="G6" s="177"/>
      <c r="H6" s="177"/>
      <c r="I6" s="177"/>
      <c r="J6" s="177"/>
      <c r="K6" s="5" t="s">
        <v>6</v>
      </c>
      <c r="L6" s="178" t="s">
        <v>8</v>
      </c>
      <c r="M6" s="178"/>
      <c r="N6" s="178"/>
      <c r="O6" s="178"/>
      <c r="P6" s="39"/>
    </row>
    <row r="7" spans="1:16" ht="15.75" thickBot="1" x14ac:dyDescent="0.3">
      <c r="A7" s="38"/>
      <c r="P7" s="39"/>
    </row>
    <row r="8" spans="1:16" ht="15.75" thickBot="1" x14ac:dyDescent="0.3">
      <c r="A8" s="38"/>
      <c r="B8" s="7">
        <v>1</v>
      </c>
      <c r="C8" s="139" t="s">
        <v>143</v>
      </c>
      <c r="D8" s="139"/>
      <c r="E8" s="139"/>
      <c r="F8" s="139"/>
      <c r="G8" s="139"/>
      <c r="H8" s="139"/>
      <c r="I8" s="139"/>
      <c r="J8" s="139"/>
      <c r="K8" s="139"/>
      <c r="L8" s="139"/>
      <c r="M8" s="139"/>
      <c r="N8" s="139"/>
      <c r="O8" s="140"/>
      <c r="P8" s="39"/>
    </row>
    <row r="9" spans="1:16" ht="25.5" x14ac:dyDescent="0.25">
      <c r="A9" s="38"/>
      <c r="B9" s="8" t="s">
        <v>10</v>
      </c>
      <c r="C9" s="8" t="s">
        <v>11</v>
      </c>
      <c r="D9" s="145" t="s">
        <v>12</v>
      </c>
      <c r="E9" s="145"/>
      <c r="F9" s="145"/>
      <c r="G9" s="145"/>
      <c r="H9" s="145"/>
      <c r="I9" s="145"/>
      <c r="J9" s="9" t="s">
        <v>13</v>
      </c>
      <c r="K9" s="8" t="s">
        <v>14</v>
      </c>
      <c r="L9" s="29" t="s">
        <v>15</v>
      </c>
      <c r="M9" s="9" t="s">
        <v>16</v>
      </c>
      <c r="N9" s="146" t="s">
        <v>17</v>
      </c>
      <c r="O9" s="146"/>
      <c r="P9" s="39"/>
    </row>
    <row r="10" spans="1:16" ht="50.25" customHeight="1" x14ac:dyDescent="0.25">
      <c r="A10" s="38"/>
      <c r="B10" s="10" t="s">
        <v>18</v>
      </c>
      <c r="C10" s="11" t="s">
        <v>102</v>
      </c>
      <c r="D10" s="162" t="s">
        <v>19</v>
      </c>
      <c r="E10" s="162"/>
      <c r="F10" s="162"/>
      <c r="G10" s="162"/>
      <c r="H10" s="162"/>
      <c r="I10" s="162"/>
      <c r="J10" s="46">
        <v>4.5</v>
      </c>
      <c r="K10" s="12" t="s">
        <v>20</v>
      </c>
      <c r="L10" s="16">
        <v>268.16000000000003</v>
      </c>
      <c r="M10" s="13">
        <f>ROUND((L10*$O$3),2)</f>
        <v>328.42</v>
      </c>
      <c r="N10" s="137">
        <f t="shared" ref="N10:N22" si="0">ROUND(J10*M10,2)</f>
        <v>1477.89</v>
      </c>
      <c r="O10" s="137"/>
      <c r="P10" s="39"/>
    </row>
    <row r="11" spans="1:16" ht="37.5" customHeight="1" x14ac:dyDescent="0.25">
      <c r="A11" s="38"/>
      <c r="B11" s="10" t="s">
        <v>21</v>
      </c>
      <c r="C11" s="11" t="s">
        <v>166</v>
      </c>
      <c r="D11" s="162" t="s">
        <v>167</v>
      </c>
      <c r="E11" s="162"/>
      <c r="F11" s="162"/>
      <c r="G11" s="162"/>
      <c r="H11" s="162"/>
      <c r="I11" s="162"/>
      <c r="J11" s="46">
        <f>('MEMORIA CALCULO'!H11)</f>
        <v>8</v>
      </c>
      <c r="K11" s="12" t="s">
        <v>20</v>
      </c>
      <c r="L11" s="16">
        <v>710.2</v>
      </c>
      <c r="M11" s="13">
        <f t="shared" ref="M11:M23" si="1">ROUND(L11*$O$3,2)</f>
        <v>869.78</v>
      </c>
      <c r="N11" s="137">
        <f t="shared" si="0"/>
        <v>6958.24</v>
      </c>
      <c r="O11" s="137"/>
      <c r="P11" s="39"/>
    </row>
    <row r="12" spans="1:16" ht="35.25" customHeight="1" thickBot="1" x14ac:dyDescent="0.3">
      <c r="A12" s="38"/>
      <c r="B12" s="10" t="s">
        <v>22</v>
      </c>
      <c r="C12" s="11" t="s">
        <v>105</v>
      </c>
      <c r="D12" s="162" t="s">
        <v>220</v>
      </c>
      <c r="E12" s="162"/>
      <c r="F12" s="162"/>
      <c r="G12" s="162"/>
      <c r="H12" s="162"/>
      <c r="I12" s="162"/>
      <c r="J12" s="46">
        <f>('MEMORIA CALCULO'!H29)</f>
        <v>138.75</v>
      </c>
      <c r="K12" s="12" t="s">
        <v>23</v>
      </c>
      <c r="L12" s="16">
        <v>34.799999999999997</v>
      </c>
      <c r="M12" s="13">
        <f t="shared" si="1"/>
        <v>42.62</v>
      </c>
      <c r="N12" s="137">
        <f t="shared" si="0"/>
        <v>5913.53</v>
      </c>
      <c r="O12" s="137"/>
      <c r="P12" s="39"/>
    </row>
    <row r="13" spans="1:16" ht="20.25" customHeight="1" thickBot="1" x14ac:dyDescent="0.3">
      <c r="A13" s="38"/>
      <c r="B13" s="18"/>
      <c r="C13" s="19"/>
      <c r="D13" s="93"/>
      <c r="E13" s="93"/>
      <c r="F13" s="93"/>
      <c r="G13" s="93"/>
      <c r="H13" s="93"/>
      <c r="I13" s="93"/>
      <c r="J13" s="141" t="s">
        <v>32</v>
      </c>
      <c r="K13" s="142"/>
      <c r="L13" s="142"/>
      <c r="M13" s="143"/>
      <c r="N13" s="144">
        <f>SUM(N10:N12)</f>
        <v>14349.66</v>
      </c>
      <c r="O13" s="143"/>
      <c r="P13" s="39"/>
    </row>
    <row r="14" spans="1:16" ht="19.5" customHeight="1" thickBot="1" x14ac:dyDescent="0.3">
      <c r="A14" s="38"/>
      <c r="B14" s="7">
        <v>2</v>
      </c>
      <c r="C14" s="139" t="s">
        <v>9</v>
      </c>
      <c r="D14" s="139"/>
      <c r="E14" s="139"/>
      <c r="F14" s="139"/>
      <c r="G14" s="139"/>
      <c r="H14" s="139"/>
      <c r="I14" s="139"/>
      <c r="J14" s="139"/>
      <c r="K14" s="139"/>
      <c r="L14" s="139"/>
      <c r="M14" s="139"/>
      <c r="N14" s="139"/>
      <c r="O14" s="140"/>
      <c r="P14" s="39"/>
    </row>
    <row r="15" spans="1:16" ht="35.25" customHeight="1" x14ac:dyDescent="0.25">
      <c r="A15" s="38"/>
      <c r="B15" s="8" t="s">
        <v>34</v>
      </c>
      <c r="C15" s="94" t="s">
        <v>104</v>
      </c>
      <c r="D15" s="166" t="s">
        <v>24</v>
      </c>
      <c r="E15" s="166"/>
      <c r="F15" s="166"/>
      <c r="G15" s="166"/>
      <c r="H15" s="166"/>
      <c r="I15" s="166"/>
      <c r="J15" s="95">
        <f>('MEMORIA CALCULO'!H43)</f>
        <v>10.40635</v>
      </c>
      <c r="K15" s="60" t="s">
        <v>25</v>
      </c>
      <c r="L15" s="96">
        <v>2.61</v>
      </c>
      <c r="M15" s="97">
        <f t="shared" si="1"/>
        <v>3.2</v>
      </c>
      <c r="N15" s="167">
        <f t="shared" si="0"/>
        <v>33.299999999999997</v>
      </c>
      <c r="O15" s="167"/>
      <c r="P15" s="39"/>
    </row>
    <row r="16" spans="1:16" ht="33.75" customHeight="1" x14ac:dyDescent="0.25">
      <c r="A16" s="38"/>
      <c r="B16" s="8" t="s">
        <v>35</v>
      </c>
      <c r="C16" s="14" t="s">
        <v>106</v>
      </c>
      <c r="D16" s="168" t="s">
        <v>82</v>
      </c>
      <c r="E16" s="169"/>
      <c r="F16" s="169"/>
      <c r="G16" s="169"/>
      <c r="H16" s="169"/>
      <c r="I16" s="170"/>
      <c r="J16" s="53">
        <f>('MEMORIA CALCULO'!H52)</f>
        <v>46.890000000000008</v>
      </c>
      <c r="K16" s="15" t="s">
        <v>20</v>
      </c>
      <c r="L16" s="16">
        <v>83.88</v>
      </c>
      <c r="M16" s="16">
        <f t="shared" si="1"/>
        <v>102.73</v>
      </c>
      <c r="N16" s="171">
        <f t="shared" si="0"/>
        <v>4817.01</v>
      </c>
      <c r="O16" s="171"/>
      <c r="P16" s="39"/>
    </row>
    <row r="17" spans="1:16" ht="23.25" customHeight="1" x14ac:dyDescent="0.25">
      <c r="A17" s="38"/>
      <c r="B17" s="8" t="s">
        <v>36</v>
      </c>
      <c r="C17" s="14" t="s">
        <v>107</v>
      </c>
      <c r="D17" s="168" t="s">
        <v>108</v>
      </c>
      <c r="E17" s="169"/>
      <c r="F17" s="169"/>
      <c r="G17" s="169"/>
      <c r="H17" s="169"/>
      <c r="I17" s="170"/>
      <c r="J17" s="53">
        <f>('MEMORIA CALCULO'!H61)</f>
        <v>1.9110000000000003</v>
      </c>
      <c r="K17" s="15" t="s">
        <v>25</v>
      </c>
      <c r="L17" s="16">
        <v>215.25</v>
      </c>
      <c r="M17" s="16">
        <f t="shared" si="1"/>
        <v>263.62</v>
      </c>
      <c r="N17" s="171">
        <f t="shared" si="0"/>
        <v>503.78</v>
      </c>
      <c r="O17" s="171"/>
      <c r="P17" s="39"/>
    </row>
    <row r="18" spans="1:16" ht="44.25" customHeight="1" x14ac:dyDescent="0.25">
      <c r="A18" s="38"/>
      <c r="B18" s="8" t="s">
        <v>37</v>
      </c>
      <c r="C18" s="11" t="s">
        <v>109</v>
      </c>
      <c r="D18" s="159" t="s">
        <v>26</v>
      </c>
      <c r="E18" s="160"/>
      <c r="F18" s="160"/>
      <c r="G18" s="160"/>
      <c r="H18" s="160"/>
      <c r="I18" s="163"/>
      <c r="J18" s="46">
        <f>('MEMORIA CALCULO'!H72)</f>
        <v>6.9576000000000011</v>
      </c>
      <c r="K18" s="12" t="s">
        <v>25</v>
      </c>
      <c r="L18" s="16">
        <v>684.09</v>
      </c>
      <c r="M18" s="13">
        <f t="shared" si="1"/>
        <v>837.81</v>
      </c>
      <c r="N18" s="137">
        <f t="shared" si="0"/>
        <v>5829.15</v>
      </c>
      <c r="O18" s="137"/>
      <c r="P18" s="39"/>
    </row>
    <row r="19" spans="1:16" ht="25.5" customHeight="1" x14ac:dyDescent="0.25">
      <c r="A19" s="38"/>
      <c r="B19" s="8" t="s">
        <v>38</v>
      </c>
      <c r="C19" s="11" t="s">
        <v>110</v>
      </c>
      <c r="D19" s="136" t="s">
        <v>27</v>
      </c>
      <c r="E19" s="136"/>
      <c r="F19" s="136"/>
      <c r="G19" s="136"/>
      <c r="H19" s="136"/>
      <c r="I19" s="136"/>
      <c r="J19" s="46">
        <f>('MEMORIA CALCULO'!H78)</f>
        <v>53.83728</v>
      </c>
      <c r="K19" s="12" t="s">
        <v>28</v>
      </c>
      <c r="L19" s="16">
        <v>14.6</v>
      </c>
      <c r="M19" s="13">
        <f t="shared" si="1"/>
        <v>17.88</v>
      </c>
      <c r="N19" s="137">
        <f t="shared" si="0"/>
        <v>962.61</v>
      </c>
      <c r="O19" s="137"/>
      <c r="P19" s="39"/>
    </row>
    <row r="20" spans="1:16" x14ac:dyDescent="0.25">
      <c r="A20" s="38"/>
      <c r="B20" s="8" t="s">
        <v>39</v>
      </c>
      <c r="C20" s="11" t="s">
        <v>111</v>
      </c>
      <c r="D20" s="136" t="s">
        <v>29</v>
      </c>
      <c r="E20" s="136"/>
      <c r="F20" s="136"/>
      <c r="G20" s="136"/>
      <c r="H20" s="136"/>
      <c r="I20" s="136"/>
      <c r="J20" s="46">
        <f>('MEMORIA CALCULO'!H91)</f>
        <v>182.53039999999999</v>
      </c>
      <c r="K20" s="12" t="s">
        <v>28</v>
      </c>
      <c r="L20" s="16">
        <v>13.84</v>
      </c>
      <c r="M20" s="13">
        <f t="shared" si="1"/>
        <v>16.95</v>
      </c>
      <c r="N20" s="137">
        <f t="shared" si="0"/>
        <v>3093.89</v>
      </c>
      <c r="O20" s="137"/>
      <c r="P20" s="39"/>
    </row>
    <row r="21" spans="1:16" x14ac:dyDescent="0.25">
      <c r="A21" s="38"/>
      <c r="B21" s="8" t="s">
        <v>150</v>
      </c>
      <c r="C21" s="11" t="s">
        <v>112</v>
      </c>
      <c r="D21" s="136" t="s">
        <v>30</v>
      </c>
      <c r="E21" s="136"/>
      <c r="F21" s="136"/>
      <c r="G21" s="136"/>
      <c r="H21" s="136"/>
      <c r="I21" s="136"/>
      <c r="J21" s="46">
        <f>('MEMORIA CALCULO'!H101)</f>
        <v>51.09</v>
      </c>
      <c r="K21" s="12" t="s">
        <v>20</v>
      </c>
      <c r="L21" s="16">
        <v>20.329999999999998</v>
      </c>
      <c r="M21" s="13">
        <f t="shared" si="1"/>
        <v>24.9</v>
      </c>
      <c r="N21" s="137">
        <f t="shared" si="0"/>
        <v>1272.1400000000001</v>
      </c>
      <c r="O21" s="137"/>
      <c r="P21" s="39"/>
    </row>
    <row r="22" spans="1:16" x14ac:dyDescent="0.25">
      <c r="A22" s="38"/>
      <c r="B22" s="8" t="s">
        <v>151</v>
      </c>
      <c r="C22" s="11">
        <v>42408</v>
      </c>
      <c r="D22" s="136" t="s">
        <v>31</v>
      </c>
      <c r="E22" s="136"/>
      <c r="F22" s="136"/>
      <c r="G22" s="136"/>
      <c r="H22" s="136"/>
      <c r="I22" s="136"/>
      <c r="J22" s="46">
        <f>('MEMORIA CALCULO'!H106)</f>
        <v>82.800000000000011</v>
      </c>
      <c r="K22" s="12" t="s">
        <v>20</v>
      </c>
      <c r="L22" s="16">
        <v>2.74</v>
      </c>
      <c r="M22" s="13">
        <f t="shared" si="1"/>
        <v>3.36</v>
      </c>
      <c r="N22" s="137">
        <f t="shared" si="0"/>
        <v>278.20999999999998</v>
      </c>
      <c r="O22" s="137"/>
      <c r="P22" s="39"/>
    </row>
    <row r="23" spans="1:16" ht="15.75" thickBot="1" x14ac:dyDescent="0.3">
      <c r="A23" s="38"/>
      <c r="B23" s="10" t="s">
        <v>254</v>
      </c>
      <c r="C23" s="11" t="s">
        <v>252</v>
      </c>
      <c r="D23" s="136" t="s">
        <v>253</v>
      </c>
      <c r="E23" s="136"/>
      <c r="F23" s="136"/>
      <c r="G23" s="136"/>
      <c r="H23" s="136"/>
      <c r="I23" s="136"/>
      <c r="J23" s="46">
        <f>('MEMORIA CALCULO'!H111)</f>
        <v>1.5377499999999991</v>
      </c>
      <c r="K23" s="12" t="s">
        <v>25</v>
      </c>
      <c r="L23" s="16">
        <v>84.9</v>
      </c>
      <c r="M23" s="13">
        <f t="shared" si="1"/>
        <v>103.98</v>
      </c>
      <c r="N23" s="137">
        <f t="shared" ref="N23" si="2">ROUND(J23*M23,2)</f>
        <v>159.9</v>
      </c>
      <c r="O23" s="137"/>
      <c r="P23" s="39"/>
    </row>
    <row r="24" spans="1:16" ht="15.75" thickBot="1" x14ac:dyDescent="0.3">
      <c r="A24" s="38"/>
      <c r="D24" s="40"/>
      <c r="J24" s="155" t="s">
        <v>32</v>
      </c>
      <c r="K24" s="156"/>
      <c r="L24" s="156"/>
      <c r="M24" s="156"/>
      <c r="N24" s="164">
        <f>SUM(N15:N23)</f>
        <v>16949.990000000002</v>
      </c>
      <c r="O24" s="158"/>
      <c r="P24" s="39"/>
    </row>
    <row r="25" spans="1:16" ht="15.75" thickBot="1" x14ac:dyDescent="0.3">
      <c r="A25" s="38"/>
      <c r="D25" s="40"/>
      <c r="N25" s="110"/>
      <c r="O25" s="110"/>
      <c r="P25" s="39"/>
    </row>
    <row r="26" spans="1:16" ht="15.75" thickBot="1" x14ac:dyDescent="0.3">
      <c r="A26" s="38"/>
      <c r="B26" s="7">
        <v>3</v>
      </c>
      <c r="C26" s="139" t="s">
        <v>33</v>
      </c>
      <c r="D26" s="139"/>
      <c r="E26" s="139"/>
      <c r="F26" s="139"/>
      <c r="G26" s="139"/>
      <c r="H26" s="139"/>
      <c r="I26" s="139"/>
      <c r="J26" s="139"/>
      <c r="K26" s="139"/>
      <c r="L26" s="139"/>
      <c r="M26" s="139"/>
      <c r="N26" s="139"/>
      <c r="O26" s="140"/>
      <c r="P26" s="39"/>
    </row>
    <row r="27" spans="1:16" ht="25.5" x14ac:dyDescent="0.25">
      <c r="A27" s="38"/>
      <c r="B27" s="8" t="s">
        <v>10</v>
      </c>
      <c r="C27" s="8" t="s">
        <v>11</v>
      </c>
      <c r="D27" s="145" t="s">
        <v>12</v>
      </c>
      <c r="E27" s="145"/>
      <c r="F27" s="145"/>
      <c r="G27" s="145"/>
      <c r="H27" s="145"/>
      <c r="I27" s="145"/>
      <c r="J27" s="9" t="s">
        <v>13</v>
      </c>
      <c r="K27" s="8" t="s">
        <v>14</v>
      </c>
      <c r="L27" s="29" t="s">
        <v>15</v>
      </c>
      <c r="M27" s="9" t="s">
        <v>16</v>
      </c>
      <c r="N27" s="146" t="s">
        <v>17</v>
      </c>
      <c r="O27" s="146"/>
      <c r="P27" s="39"/>
    </row>
    <row r="28" spans="1:16" ht="42" customHeight="1" x14ac:dyDescent="0.25">
      <c r="A28" s="38"/>
      <c r="B28" s="8" t="s">
        <v>41</v>
      </c>
      <c r="C28" s="60">
        <v>103760</v>
      </c>
      <c r="D28" s="159" t="s">
        <v>124</v>
      </c>
      <c r="E28" s="160"/>
      <c r="F28" s="160"/>
      <c r="G28" s="160"/>
      <c r="H28" s="160"/>
      <c r="I28" s="163"/>
      <c r="J28" s="61">
        <f>('MEMORIA CALCULO'!H120)</f>
        <v>62.100000000000009</v>
      </c>
      <c r="K28" s="12" t="s">
        <v>20</v>
      </c>
      <c r="L28" s="62">
        <v>138.6</v>
      </c>
      <c r="M28" s="17">
        <f t="shared" ref="M28" si="3">ROUND(L28*$O$3,2)</f>
        <v>169.74</v>
      </c>
      <c r="N28" s="165">
        <f t="shared" ref="N28" si="4">ROUND(J28*M28,2)</f>
        <v>10540.85</v>
      </c>
      <c r="O28" s="165"/>
      <c r="P28" s="39"/>
    </row>
    <row r="29" spans="1:16" ht="30.75" customHeight="1" x14ac:dyDescent="0.25">
      <c r="A29" s="38"/>
      <c r="B29" s="8" t="s">
        <v>43</v>
      </c>
      <c r="C29" s="11" t="s">
        <v>106</v>
      </c>
      <c r="D29" s="159" t="s">
        <v>128</v>
      </c>
      <c r="E29" s="160"/>
      <c r="F29" s="160"/>
      <c r="G29" s="160"/>
      <c r="H29" s="160"/>
      <c r="I29" s="163"/>
      <c r="J29" s="46">
        <f>('MEMORIA CALCULO'!H134)</f>
        <v>25.23</v>
      </c>
      <c r="K29" s="12" t="s">
        <v>20</v>
      </c>
      <c r="L29" s="16">
        <v>83.88</v>
      </c>
      <c r="M29" s="17">
        <f t="shared" ref="M29:M34" si="5">ROUND(L29*$O$3,2)</f>
        <v>102.73</v>
      </c>
      <c r="N29" s="165">
        <f t="shared" ref="N29:N33" si="6">ROUND(J29*M29,2)</f>
        <v>2591.88</v>
      </c>
      <c r="O29" s="165"/>
      <c r="P29" s="39"/>
    </row>
    <row r="30" spans="1:16" ht="26.25" customHeight="1" x14ac:dyDescent="0.25">
      <c r="A30" s="38"/>
      <c r="B30" s="8" t="s">
        <v>152</v>
      </c>
      <c r="C30" s="11" t="s">
        <v>109</v>
      </c>
      <c r="D30" s="159" t="s">
        <v>26</v>
      </c>
      <c r="E30" s="160"/>
      <c r="F30" s="160"/>
      <c r="G30" s="160"/>
      <c r="H30" s="160"/>
      <c r="I30" s="163"/>
      <c r="J30" s="46">
        <f>('MEMORIA CALCULO'!H147)</f>
        <v>0.55000000000000004</v>
      </c>
      <c r="K30" s="12" t="s">
        <v>25</v>
      </c>
      <c r="L30" s="16">
        <v>684.09</v>
      </c>
      <c r="M30" s="13">
        <f t="shared" si="5"/>
        <v>837.81</v>
      </c>
      <c r="N30" s="137">
        <f t="shared" si="6"/>
        <v>460.8</v>
      </c>
      <c r="O30" s="137"/>
      <c r="P30" s="39"/>
    </row>
    <row r="31" spans="1:16" x14ac:dyDescent="0.25">
      <c r="A31" s="38"/>
      <c r="B31" s="8" t="s">
        <v>153</v>
      </c>
      <c r="C31" s="11" t="s">
        <v>110</v>
      </c>
      <c r="D31" s="136" t="s">
        <v>27</v>
      </c>
      <c r="E31" s="136"/>
      <c r="F31" s="136"/>
      <c r="G31" s="136"/>
      <c r="H31" s="136"/>
      <c r="I31" s="136"/>
      <c r="J31" s="46">
        <f>('MEMORIA CALCULO'!H175)</f>
        <v>63.907946666666675</v>
      </c>
      <c r="K31" s="12" t="s">
        <v>28</v>
      </c>
      <c r="L31" s="16">
        <v>14.6</v>
      </c>
      <c r="M31" s="13">
        <f t="shared" si="5"/>
        <v>17.88</v>
      </c>
      <c r="N31" s="137">
        <f t="shared" si="6"/>
        <v>1142.67</v>
      </c>
      <c r="O31" s="137"/>
      <c r="P31" s="39"/>
    </row>
    <row r="32" spans="1:16" x14ac:dyDescent="0.25">
      <c r="A32" s="38"/>
      <c r="B32" s="8" t="s">
        <v>154</v>
      </c>
      <c r="C32" s="11" t="s">
        <v>111</v>
      </c>
      <c r="D32" s="136" t="s">
        <v>29</v>
      </c>
      <c r="E32" s="136"/>
      <c r="F32" s="136"/>
      <c r="G32" s="136"/>
      <c r="H32" s="136"/>
      <c r="I32" s="136"/>
      <c r="J32" s="46">
        <f>('MEMORIA CALCULO'!H187)</f>
        <v>201.17759999999998</v>
      </c>
      <c r="K32" s="12" t="s">
        <v>28</v>
      </c>
      <c r="L32" s="16">
        <v>13.84</v>
      </c>
      <c r="M32" s="13">
        <f t="shared" si="5"/>
        <v>16.95</v>
      </c>
      <c r="N32" s="137">
        <f t="shared" si="6"/>
        <v>3409.96</v>
      </c>
      <c r="O32" s="137"/>
      <c r="P32" s="39"/>
    </row>
    <row r="33" spans="1:16" ht="36.75" customHeight="1" x14ac:dyDescent="0.25">
      <c r="A33" s="38"/>
      <c r="B33" s="8" t="s">
        <v>155</v>
      </c>
      <c r="C33" s="11" t="s">
        <v>114</v>
      </c>
      <c r="D33" s="136" t="s">
        <v>115</v>
      </c>
      <c r="E33" s="136"/>
      <c r="F33" s="136"/>
      <c r="G33" s="136"/>
      <c r="H33" s="136"/>
      <c r="I33" s="136"/>
      <c r="J33" s="46">
        <f>('MEMORIA CALCULO'!H192)</f>
        <v>82.800000000000011</v>
      </c>
      <c r="K33" s="12" t="s">
        <v>20</v>
      </c>
      <c r="L33" s="16">
        <v>30.36</v>
      </c>
      <c r="M33" s="13">
        <f t="shared" si="5"/>
        <v>37.18</v>
      </c>
      <c r="N33" s="137">
        <f t="shared" si="6"/>
        <v>3078.5</v>
      </c>
      <c r="O33" s="137"/>
      <c r="P33" s="39"/>
    </row>
    <row r="34" spans="1:16" ht="25.5" customHeight="1" x14ac:dyDescent="0.25">
      <c r="A34" s="38"/>
      <c r="B34" s="10" t="s">
        <v>222</v>
      </c>
      <c r="C34" s="11" t="s">
        <v>221</v>
      </c>
      <c r="D34" s="136" t="s">
        <v>223</v>
      </c>
      <c r="E34" s="136"/>
      <c r="F34" s="136"/>
      <c r="G34" s="136"/>
      <c r="H34" s="136"/>
      <c r="I34" s="136"/>
      <c r="J34" s="46">
        <f>('MEMORIA CALCULO'!H200)</f>
        <v>1.2240000000000002</v>
      </c>
      <c r="K34" s="12" t="s">
        <v>25</v>
      </c>
      <c r="L34" s="16">
        <v>2331.27</v>
      </c>
      <c r="M34" s="13">
        <f t="shared" si="5"/>
        <v>2855.11</v>
      </c>
      <c r="N34" s="137">
        <f t="shared" ref="N34" si="7">ROUND(J34*M34,2)</f>
        <v>3494.65</v>
      </c>
      <c r="O34" s="137"/>
      <c r="P34" s="39"/>
    </row>
    <row r="35" spans="1:16" ht="15.75" thickBot="1" x14ac:dyDescent="0.3">
      <c r="A35" s="38"/>
      <c r="B35" s="18"/>
      <c r="C35" s="19"/>
      <c r="D35" s="20"/>
      <c r="E35" s="20"/>
      <c r="F35" s="20"/>
      <c r="G35" s="20"/>
      <c r="H35" s="20"/>
      <c r="I35" s="20"/>
      <c r="J35" s="21"/>
      <c r="K35" s="21"/>
      <c r="L35" s="30"/>
      <c r="M35" s="22"/>
      <c r="N35" s="22"/>
      <c r="O35" s="22"/>
      <c r="P35" s="39"/>
    </row>
    <row r="36" spans="1:16" ht="15.75" thickBot="1" x14ac:dyDescent="0.3">
      <c r="A36" s="38"/>
      <c r="D36" s="40"/>
      <c r="J36" s="155" t="s">
        <v>32</v>
      </c>
      <c r="K36" s="156"/>
      <c r="L36" s="156"/>
      <c r="M36" s="156"/>
      <c r="N36" s="157">
        <f>SUM(N28:N35)</f>
        <v>24719.31</v>
      </c>
      <c r="O36" s="158"/>
      <c r="P36" s="39"/>
    </row>
    <row r="37" spans="1:16" ht="15.75" thickBot="1" x14ac:dyDescent="0.3">
      <c r="A37" s="38"/>
      <c r="D37" s="40"/>
      <c r="J37" s="23"/>
      <c r="K37" s="23"/>
      <c r="L37" s="31"/>
      <c r="M37" s="23"/>
      <c r="N37" s="24"/>
      <c r="O37" s="25"/>
      <c r="P37" s="39"/>
    </row>
    <row r="38" spans="1:16" ht="15.75" thickBot="1" x14ac:dyDescent="0.3">
      <c r="A38" s="38"/>
      <c r="B38" s="7">
        <v>4</v>
      </c>
      <c r="C38" s="139" t="s">
        <v>40</v>
      </c>
      <c r="D38" s="139"/>
      <c r="E38" s="139"/>
      <c r="F38" s="139"/>
      <c r="G38" s="139"/>
      <c r="H38" s="139"/>
      <c r="I38" s="139"/>
      <c r="J38" s="139"/>
      <c r="K38" s="139"/>
      <c r="L38" s="139"/>
      <c r="M38" s="139"/>
      <c r="N38" s="139"/>
      <c r="O38" s="140"/>
      <c r="P38" s="39"/>
    </row>
    <row r="39" spans="1:16" ht="26.25" thickBot="1" x14ac:dyDescent="0.3">
      <c r="A39" s="38"/>
      <c r="B39" s="8" t="s">
        <v>10</v>
      </c>
      <c r="C39" s="8" t="s">
        <v>11</v>
      </c>
      <c r="D39" s="145" t="s">
        <v>12</v>
      </c>
      <c r="E39" s="145"/>
      <c r="F39" s="145"/>
      <c r="G39" s="145"/>
      <c r="H39" s="145"/>
      <c r="I39" s="145"/>
      <c r="J39" s="9" t="s">
        <v>13</v>
      </c>
      <c r="K39" s="8" t="s">
        <v>14</v>
      </c>
      <c r="L39" s="29" t="s">
        <v>15</v>
      </c>
      <c r="M39" s="9" t="s">
        <v>16</v>
      </c>
      <c r="N39" s="146" t="s">
        <v>17</v>
      </c>
      <c r="O39" s="146"/>
      <c r="P39" s="39"/>
    </row>
    <row r="40" spans="1:16" ht="45.75" customHeight="1" x14ac:dyDescent="0.25">
      <c r="A40" s="38"/>
      <c r="B40" s="10" t="s">
        <v>46</v>
      </c>
      <c r="C40" s="11" t="s">
        <v>116</v>
      </c>
      <c r="D40" s="136" t="s">
        <v>42</v>
      </c>
      <c r="E40" s="136"/>
      <c r="F40" s="136"/>
      <c r="G40" s="136"/>
      <c r="H40" s="136"/>
      <c r="I40" s="136"/>
      <c r="J40" s="46">
        <f>('MEMORIA CALCULO'!H210)</f>
        <v>32.25</v>
      </c>
      <c r="K40" s="12" t="s">
        <v>20</v>
      </c>
      <c r="L40" s="16">
        <v>268.48</v>
      </c>
      <c r="M40" s="13">
        <f t="shared" ref="M40:M49" si="8">ROUND(L40*$O$3,2)</f>
        <v>328.81</v>
      </c>
      <c r="N40" s="137">
        <f t="shared" ref="N40:N50" si="9">ROUND(J40*M40,2)</f>
        <v>10604.12</v>
      </c>
      <c r="O40" s="137"/>
      <c r="P40" s="39"/>
    </row>
    <row r="41" spans="1:16" ht="44.25" customHeight="1" x14ac:dyDescent="0.25">
      <c r="A41" s="38"/>
      <c r="B41" s="10" t="s">
        <v>48</v>
      </c>
      <c r="C41" s="11" t="s">
        <v>117</v>
      </c>
      <c r="D41" s="136" t="s">
        <v>44</v>
      </c>
      <c r="E41" s="136"/>
      <c r="F41" s="136"/>
      <c r="G41" s="136"/>
      <c r="H41" s="136"/>
      <c r="I41" s="136"/>
      <c r="J41" s="46">
        <f>('MEMORIA CALCULO'!H214)</f>
        <v>37.5</v>
      </c>
      <c r="K41" s="12" t="s">
        <v>20</v>
      </c>
      <c r="L41" s="16">
        <v>151.85</v>
      </c>
      <c r="M41" s="13">
        <f t="shared" si="8"/>
        <v>185.97</v>
      </c>
      <c r="N41" s="137">
        <f t="shared" si="9"/>
        <v>6973.88</v>
      </c>
      <c r="O41" s="137"/>
      <c r="P41" s="39"/>
    </row>
    <row r="42" spans="1:16" ht="44.25" customHeight="1" x14ac:dyDescent="0.25">
      <c r="A42" s="38"/>
      <c r="B42" s="10" t="s">
        <v>243</v>
      </c>
      <c r="C42" s="129" t="s">
        <v>245</v>
      </c>
      <c r="D42" s="159" t="s">
        <v>244</v>
      </c>
      <c r="E42" s="160"/>
      <c r="F42" s="160"/>
      <c r="G42" s="160"/>
      <c r="H42" s="160"/>
      <c r="I42" s="161"/>
      <c r="J42" s="46">
        <f>('MEMORIA CALCULO'!H218)</f>
        <v>71.910000000000011</v>
      </c>
      <c r="K42" s="12" t="s">
        <v>20</v>
      </c>
      <c r="L42" s="16">
        <v>94.64</v>
      </c>
      <c r="M42" s="13">
        <f t="shared" ref="M42" si="10">ROUND(L42*$O$3,2)</f>
        <v>115.91</v>
      </c>
      <c r="N42" s="137">
        <f t="shared" ref="N42" si="11">ROUND(J42*M42,2)</f>
        <v>8335.09</v>
      </c>
      <c r="O42" s="137"/>
      <c r="P42" s="39"/>
    </row>
    <row r="43" spans="1:16" ht="37.5" customHeight="1" x14ac:dyDescent="0.25">
      <c r="A43" s="38"/>
      <c r="B43" s="10" t="s">
        <v>246</v>
      </c>
      <c r="C43" s="130" t="s">
        <v>247</v>
      </c>
      <c r="D43" s="162" t="s">
        <v>248</v>
      </c>
      <c r="E43" s="162"/>
      <c r="F43" s="162"/>
      <c r="G43" s="162"/>
      <c r="H43" s="162"/>
      <c r="I43" s="162"/>
      <c r="J43" s="46">
        <f>('MEMORIA CALCULO'!H223)</f>
        <v>7.9900000000000011</v>
      </c>
      <c r="K43" s="12" t="s">
        <v>20</v>
      </c>
      <c r="L43" s="16">
        <v>287.31</v>
      </c>
      <c r="M43" s="13">
        <f t="shared" ref="M43" si="12">ROUND(L43*$O$3,2)</f>
        <v>351.87</v>
      </c>
      <c r="N43" s="137">
        <f t="shared" ref="N43" si="13">ROUND(J43*M43,2)</f>
        <v>2811.44</v>
      </c>
      <c r="O43" s="137"/>
      <c r="P43" s="39"/>
    </row>
    <row r="44" spans="1:16" ht="15.75" thickBot="1" x14ac:dyDescent="0.3">
      <c r="A44" s="38"/>
      <c r="B44" s="18"/>
      <c r="C44" s="19"/>
      <c r="D44" s="20"/>
      <c r="E44" s="20"/>
      <c r="F44" s="20"/>
      <c r="G44" s="20"/>
      <c r="H44" s="20"/>
      <c r="I44" s="20"/>
      <c r="J44" s="21"/>
      <c r="K44" s="21"/>
      <c r="L44" s="30"/>
      <c r="M44" s="22"/>
      <c r="N44" s="22"/>
      <c r="O44" s="22"/>
      <c r="P44" s="39"/>
    </row>
    <row r="45" spans="1:16" ht="15.75" thickBot="1" x14ac:dyDescent="0.3">
      <c r="A45" s="38"/>
      <c r="D45" s="40"/>
      <c r="J45" s="155" t="s">
        <v>32</v>
      </c>
      <c r="K45" s="156"/>
      <c r="L45" s="156"/>
      <c r="M45" s="156"/>
      <c r="N45" s="157">
        <f>SUM(N40:N44)</f>
        <v>28724.53</v>
      </c>
      <c r="O45" s="158"/>
      <c r="P45" s="39"/>
    </row>
    <row r="46" spans="1:16" ht="15.75" thickBot="1" x14ac:dyDescent="0.3">
      <c r="A46" s="38"/>
      <c r="D46" s="40"/>
      <c r="J46" s="23"/>
      <c r="K46" s="23"/>
      <c r="L46" s="31"/>
      <c r="M46" s="23"/>
      <c r="N46" s="24"/>
      <c r="O46" s="25"/>
      <c r="P46" s="39"/>
    </row>
    <row r="47" spans="1:16" ht="15.75" thickBot="1" x14ac:dyDescent="0.3">
      <c r="A47" s="38"/>
      <c r="B47" s="7">
        <v>5</v>
      </c>
      <c r="C47" s="139" t="s">
        <v>45</v>
      </c>
      <c r="D47" s="139"/>
      <c r="E47" s="139"/>
      <c r="F47" s="139"/>
      <c r="G47" s="139"/>
      <c r="H47" s="139"/>
      <c r="I47" s="139"/>
      <c r="J47" s="139"/>
      <c r="K47" s="139"/>
      <c r="L47" s="139"/>
      <c r="M47" s="139"/>
      <c r="N47" s="139"/>
      <c r="O47" s="140"/>
      <c r="P47" s="39"/>
    </row>
    <row r="48" spans="1:16" ht="25.5" x14ac:dyDescent="0.25">
      <c r="A48" s="38"/>
      <c r="B48" s="8" t="s">
        <v>10</v>
      </c>
      <c r="C48" s="8" t="s">
        <v>11</v>
      </c>
      <c r="D48" s="145" t="s">
        <v>12</v>
      </c>
      <c r="E48" s="145"/>
      <c r="F48" s="145"/>
      <c r="G48" s="145"/>
      <c r="H48" s="145"/>
      <c r="I48" s="145"/>
      <c r="J48" s="9" t="s">
        <v>13</v>
      </c>
      <c r="K48" s="8" t="s">
        <v>14</v>
      </c>
      <c r="L48" s="29" t="s">
        <v>15</v>
      </c>
      <c r="M48" s="9" t="s">
        <v>16</v>
      </c>
      <c r="N48" s="146" t="s">
        <v>17</v>
      </c>
      <c r="O48" s="146"/>
      <c r="P48" s="39"/>
    </row>
    <row r="49" spans="1:16" ht="42" customHeight="1" x14ac:dyDescent="0.25">
      <c r="A49" s="38"/>
      <c r="B49" s="10" t="s">
        <v>50</v>
      </c>
      <c r="C49" s="11" t="s">
        <v>118</v>
      </c>
      <c r="D49" s="136" t="s">
        <v>47</v>
      </c>
      <c r="E49" s="136"/>
      <c r="F49" s="136"/>
      <c r="G49" s="136"/>
      <c r="H49" s="136"/>
      <c r="I49" s="136"/>
      <c r="J49" s="46">
        <f>('MEMORIA CALCULO'!H237)</f>
        <v>281.97500000000002</v>
      </c>
      <c r="K49" s="12" t="s">
        <v>20</v>
      </c>
      <c r="L49" s="16">
        <v>16.739999999999998</v>
      </c>
      <c r="M49" s="13">
        <f t="shared" si="8"/>
        <v>20.5</v>
      </c>
      <c r="N49" s="137">
        <f t="shared" si="9"/>
        <v>5780.49</v>
      </c>
      <c r="O49" s="137"/>
      <c r="P49" s="39"/>
    </row>
    <row r="50" spans="1:16" ht="29.25" customHeight="1" x14ac:dyDescent="0.25">
      <c r="A50" s="38"/>
      <c r="B50" s="10" t="s">
        <v>52</v>
      </c>
      <c r="C50" s="11" t="s">
        <v>119</v>
      </c>
      <c r="D50" s="136" t="s">
        <v>226</v>
      </c>
      <c r="E50" s="136"/>
      <c r="F50" s="136"/>
      <c r="G50" s="136"/>
      <c r="H50" s="136"/>
      <c r="I50" s="136"/>
      <c r="J50" s="46">
        <f>('MEMORIA CALCULO'!H240)</f>
        <v>281.97500000000002</v>
      </c>
      <c r="K50" s="12" t="s">
        <v>20</v>
      </c>
      <c r="L50" s="16">
        <v>42.21</v>
      </c>
      <c r="M50" s="13">
        <f>ROUND(L50*$O$3,2)</f>
        <v>51.69</v>
      </c>
      <c r="N50" s="137">
        <f t="shared" si="9"/>
        <v>14575.29</v>
      </c>
      <c r="O50" s="137"/>
      <c r="P50" s="39"/>
    </row>
    <row r="51" spans="1:16" ht="15.75" thickBot="1" x14ac:dyDescent="0.3">
      <c r="A51" s="38"/>
      <c r="B51" s="18"/>
      <c r="C51" s="19"/>
      <c r="D51" s="20"/>
      <c r="E51" s="20"/>
      <c r="F51" s="20"/>
      <c r="G51" s="20"/>
      <c r="H51" s="20"/>
      <c r="I51" s="20"/>
      <c r="J51" s="21"/>
      <c r="K51" s="21"/>
      <c r="L51" s="30"/>
      <c r="M51" s="22"/>
      <c r="N51" s="22"/>
      <c r="O51" s="22"/>
      <c r="P51" s="39"/>
    </row>
    <row r="52" spans="1:16" ht="15.75" thickBot="1" x14ac:dyDescent="0.3">
      <c r="A52" s="38"/>
      <c r="D52" s="40"/>
      <c r="J52" s="155" t="s">
        <v>32</v>
      </c>
      <c r="K52" s="156"/>
      <c r="L52" s="156"/>
      <c r="M52" s="156"/>
      <c r="N52" s="157">
        <f>SUM(N49:N51)</f>
        <v>20355.78</v>
      </c>
      <c r="O52" s="158"/>
      <c r="P52" s="39"/>
    </row>
    <row r="53" spans="1:16" ht="15.75" thickBot="1" x14ac:dyDescent="0.3">
      <c r="A53" s="38"/>
      <c r="D53" s="40"/>
      <c r="J53" s="26"/>
      <c r="K53" s="26"/>
      <c r="L53" s="32"/>
      <c r="M53" s="26"/>
      <c r="N53" s="27"/>
      <c r="O53" s="26"/>
      <c r="P53" s="39"/>
    </row>
    <row r="54" spans="1:16" ht="15.75" thickBot="1" x14ac:dyDescent="0.3">
      <c r="A54" s="38"/>
      <c r="B54" s="7">
        <v>6</v>
      </c>
      <c r="C54" s="139" t="s">
        <v>49</v>
      </c>
      <c r="D54" s="139"/>
      <c r="E54" s="139"/>
      <c r="F54" s="139"/>
      <c r="G54" s="139"/>
      <c r="H54" s="139"/>
      <c r="I54" s="139"/>
      <c r="J54" s="139"/>
      <c r="K54" s="139"/>
      <c r="L54" s="139"/>
      <c r="M54" s="139"/>
      <c r="N54" s="139"/>
      <c r="O54" s="140"/>
      <c r="P54" s="39"/>
    </row>
    <row r="55" spans="1:16" ht="25.5" x14ac:dyDescent="0.25">
      <c r="A55" s="38"/>
      <c r="B55" s="8" t="s">
        <v>10</v>
      </c>
      <c r="C55" s="8" t="s">
        <v>11</v>
      </c>
      <c r="D55" s="145" t="s">
        <v>12</v>
      </c>
      <c r="E55" s="145"/>
      <c r="F55" s="145"/>
      <c r="G55" s="145"/>
      <c r="H55" s="145"/>
      <c r="I55" s="145"/>
      <c r="J55" s="9" t="s">
        <v>13</v>
      </c>
      <c r="K55" s="8" t="s">
        <v>14</v>
      </c>
      <c r="L55" s="29" t="s">
        <v>15</v>
      </c>
      <c r="M55" s="9" t="s">
        <v>16</v>
      </c>
      <c r="N55" s="146" t="s">
        <v>17</v>
      </c>
      <c r="O55" s="146"/>
      <c r="P55" s="39"/>
    </row>
    <row r="56" spans="1:16" ht="42.75" customHeight="1" x14ac:dyDescent="0.25">
      <c r="A56" s="38"/>
      <c r="B56" s="10" t="s">
        <v>55</v>
      </c>
      <c r="C56" s="11">
        <v>94995</v>
      </c>
      <c r="D56" s="136" t="s">
        <v>51</v>
      </c>
      <c r="E56" s="136"/>
      <c r="F56" s="136"/>
      <c r="G56" s="136"/>
      <c r="H56" s="136"/>
      <c r="I56" s="136"/>
      <c r="J56" s="46">
        <f>('MEMORIA CALCULO'!H249)</f>
        <v>131.16</v>
      </c>
      <c r="K56" s="12" t="s">
        <v>20</v>
      </c>
      <c r="L56" s="16">
        <v>96.58</v>
      </c>
      <c r="M56" s="13">
        <f t="shared" ref="M56:M60" si="14">ROUND(L56*$O$3,2)</f>
        <v>118.28</v>
      </c>
      <c r="N56" s="137">
        <f t="shared" ref="N56:N59" si="15">ROUND(J56*M56,2)</f>
        <v>15513.6</v>
      </c>
      <c r="O56" s="137"/>
      <c r="P56" s="39"/>
    </row>
    <row r="57" spans="1:16" ht="25.5" customHeight="1" x14ac:dyDescent="0.25">
      <c r="A57" s="38"/>
      <c r="B57" s="10" t="s">
        <v>57</v>
      </c>
      <c r="C57" s="11" t="s">
        <v>114</v>
      </c>
      <c r="D57" s="136" t="s">
        <v>170</v>
      </c>
      <c r="E57" s="136"/>
      <c r="F57" s="136"/>
      <c r="G57" s="136"/>
      <c r="H57" s="136"/>
      <c r="I57" s="136"/>
      <c r="J57" s="46">
        <f>('MEMORIA CALCULO'!H255)</f>
        <v>131.16</v>
      </c>
      <c r="K57" s="12" t="s">
        <v>20</v>
      </c>
      <c r="L57" s="16">
        <v>30.36</v>
      </c>
      <c r="M57" s="13">
        <f t="shared" si="14"/>
        <v>37.18</v>
      </c>
      <c r="N57" s="137">
        <f t="shared" si="15"/>
        <v>4876.53</v>
      </c>
      <c r="O57" s="137"/>
      <c r="P57" s="39"/>
    </row>
    <row r="58" spans="1:16" x14ac:dyDescent="0.25">
      <c r="A58" s="38"/>
      <c r="B58" s="10" t="s">
        <v>58</v>
      </c>
      <c r="C58" s="11" t="s">
        <v>120</v>
      </c>
      <c r="D58" s="136" t="s">
        <v>53</v>
      </c>
      <c r="E58" s="136"/>
      <c r="F58" s="136"/>
      <c r="G58" s="136"/>
      <c r="H58" s="136"/>
      <c r="I58" s="136"/>
      <c r="J58" s="46">
        <f>('MEMORIA CALCULO'!H260)</f>
        <v>131.16</v>
      </c>
      <c r="K58" s="12" t="s">
        <v>20</v>
      </c>
      <c r="L58" s="16">
        <v>11.36</v>
      </c>
      <c r="M58" s="13">
        <f t="shared" si="14"/>
        <v>13.91</v>
      </c>
      <c r="N58" s="137">
        <f t="shared" si="15"/>
        <v>1824.44</v>
      </c>
      <c r="O58" s="137"/>
      <c r="P58" s="39"/>
    </row>
    <row r="59" spans="1:16" ht="26.25" customHeight="1" x14ac:dyDescent="0.25">
      <c r="A59" s="38"/>
      <c r="B59" s="10" t="s">
        <v>156</v>
      </c>
      <c r="C59" s="11" t="s">
        <v>121</v>
      </c>
      <c r="D59" s="136" t="s">
        <v>171</v>
      </c>
      <c r="E59" s="136"/>
      <c r="F59" s="136"/>
      <c r="G59" s="136"/>
      <c r="H59" s="136"/>
      <c r="I59" s="136"/>
      <c r="J59" s="46">
        <f>('MEMORIA CALCULO'!H264)</f>
        <v>132.86000000000001</v>
      </c>
      <c r="K59" s="12" t="s">
        <v>23</v>
      </c>
      <c r="L59" s="16">
        <v>38.21</v>
      </c>
      <c r="M59" s="13">
        <f t="shared" si="14"/>
        <v>46.8</v>
      </c>
      <c r="N59" s="137">
        <f t="shared" si="15"/>
        <v>6217.85</v>
      </c>
      <c r="O59" s="137"/>
      <c r="P59" s="39"/>
    </row>
    <row r="60" spans="1:16" ht="27" customHeight="1" x14ac:dyDescent="0.25">
      <c r="A60" s="38"/>
      <c r="B60" s="10" t="s">
        <v>164</v>
      </c>
      <c r="C60" s="11" t="s">
        <v>168</v>
      </c>
      <c r="D60" s="136" t="s">
        <v>169</v>
      </c>
      <c r="E60" s="136"/>
      <c r="F60" s="136"/>
      <c r="G60" s="136"/>
      <c r="H60" s="136"/>
      <c r="I60" s="136"/>
      <c r="J60" s="46">
        <f>('MEMORIA CALCULO'!H277)</f>
        <v>6.7600000000000007</v>
      </c>
      <c r="K60" s="12" t="s">
        <v>20</v>
      </c>
      <c r="L60" s="16">
        <v>70.88</v>
      </c>
      <c r="M60" s="13">
        <f t="shared" si="14"/>
        <v>86.81</v>
      </c>
      <c r="N60" s="137">
        <f t="shared" ref="N60" si="16">ROUND(J60*M60,2)</f>
        <v>586.84</v>
      </c>
      <c r="O60" s="137"/>
      <c r="P60" s="39"/>
    </row>
    <row r="61" spans="1:16" ht="15.75" thickBot="1" x14ac:dyDescent="0.3">
      <c r="A61" s="38"/>
      <c r="B61" s="18"/>
      <c r="C61" s="19"/>
      <c r="D61" s="20"/>
      <c r="E61" s="20"/>
      <c r="F61" s="20"/>
      <c r="G61" s="20"/>
      <c r="H61" s="20"/>
      <c r="I61" s="20"/>
      <c r="J61" s="21"/>
      <c r="K61" s="21"/>
      <c r="L61" s="30"/>
      <c r="M61" s="22"/>
      <c r="N61" s="22"/>
      <c r="O61" s="22"/>
      <c r="P61" s="39"/>
    </row>
    <row r="62" spans="1:16" ht="15.75" thickBot="1" x14ac:dyDescent="0.3">
      <c r="A62" s="38"/>
      <c r="D62" s="40"/>
      <c r="J62" s="155" t="s">
        <v>32</v>
      </c>
      <c r="K62" s="156"/>
      <c r="L62" s="156"/>
      <c r="M62" s="156"/>
      <c r="N62" s="157">
        <f>SUM(N56:N61)</f>
        <v>29019.26</v>
      </c>
      <c r="O62" s="158"/>
      <c r="P62" s="39"/>
    </row>
    <row r="63" spans="1:16" ht="15.75" thickBot="1" x14ac:dyDescent="0.3">
      <c r="A63" s="38"/>
      <c r="D63" s="40"/>
      <c r="J63" s="23"/>
      <c r="K63" s="23"/>
      <c r="L63" s="31"/>
      <c r="M63" s="23"/>
      <c r="N63" s="24"/>
      <c r="O63" s="25"/>
      <c r="P63" s="39"/>
    </row>
    <row r="64" spans="1:16" ht="15.75" thickBot="1" x14ac:dyDescent="0.3">
      <c r="A64" s="38"/>
      <c r="B64" s="7">
        <v>7</v>
      </c>
      <c r="C64" s="139" t="s">
        <v>54</v>
      </c>
      <c r="D64" s="139"/>
      <c r="E64" s="139"/>
      <c r="F64" s="139"/>
      <c r="G64" s="139"/>
      <c r="H64" s="139"/>
      <c r="I64" s="139"/>
      <c r="J64" s="139"/>
      <c r="K64" s="139"/>
      <c r="L64" s="139"/>
      <c r="M64" s="139"/>
      <c r="N64" s="139"/>
      <c r="O64" s="140"/>
      <c r="P64" s="39"/>
    </row>
    <row r="65" spans="1:16" ht="25.5" x14ac:dyDescent="0.25">
      <c r="A65" s="38"/>
      <c r="B65" s="8" t="s">
        <v>10</v>
      </c>
      <c r="C65" s="8" t="s">
        <v>11</v>
      </c>
      <c r="D65" s="145" t="s">
        <v>12</v>
      </c>
      <c r="E65" s="145"/>
      <c r="F65" s="145"/>
      <c r="G65" s="145"/>
      <c r="H65" s="145"/>
      <c r="I65" s="145"/>
      <c r="J65" s="9" t="s">
        <v>13</v>
      </c>
      <c r="K65" s="8" t="s">
        <v>14</v>
      </c>
      <c r="L65" s="29" t="s">
        <v>15</v>
      </c>
      <c r="M65" s="9" t="s">
        <v>16</v>
      </c>
      <c r="N65" s="146" t="s">
        <v>17</v>
      </c>
      <c r="O65" s="146"/>
      <c r="P65" s="39"/>
    </row>
    <row r="66" spans="1:16" x14ac:dyDescent="0.25">
      <c r="A66" s="38"/>
      <c r="B66" s="10" t="s">
        <v>157</v>
      </c>
      <c r="C66" s="11" t="s">
        <v>122</v>
      </c>
      <c r="D66" s="136" t="s">
        <v>56</v>
      </c>
      <c r="E66" s="136"/>
      <c r="F66" s="136"/>
      <c r="G66" s="136"/>
      <c r="H66" s="136"/>
      <c r="I66" s="136"/>
      <c r="J66" s="46">
        <f>('MEMORIA CALCULO'!H284)</f>
        <v>281.97500000000002</v>
      </c>
      <c r="K66" s="12" t="s">
        <v>20</v>
      </c>
      <c r="L66" s="16">
        <v>3.69</v>
      </c>
      <c r="M66" s="13">
        <f>ROUND(L66*$O$3,2)</f>
        <v>4.5199999999999996</v>
      </c>
      <c r="N66" s="137">
        <f t="shared" ref="N66:N68" si="17">ROUND(J66*M66,2)</f>
        <v>1274.53</v>
      </c>
      <c r="O66" s="137"/>
      <c r="P66" s="39"/>
    </row>
    <row r="67" spans="1:16" ht="25.5" customHeight="1" x14ac:dyDescent="0.25">
      <c r="A67" s="38"/>
      <c r="B67" s="10" t="s">
        <v>158</v>
      </c>
      <c r="C67" s="11" t="s">
        <v>129</v>
      </c>
      <c r="D67" s="136" t="s">
        <v>130</v>
      </c>
      <c r="E67" s="136"/>
      <c r="F67" s="136"/>
      <c r="G67" s="136"/>
      <c r="H67" s="136"/>
      <c r="I67" s="136"/>
      <c r="J67" s="46">
        <f>('MEMORIA CALCULO'!H288)</f>
        <v>281.97500000000002</v>
      </c>
      <c r="K67" s="12" t="s">
        <v>20</v>
      </c>
      <c r="L67" s="16">
        <v>8.2100000000000009</v>
      </c>
      <c r="M67" s="13">
        <f>ROUND(L67*$O$3,2)</f>
        <v>10.050000000000001</v>
      </c>
      <c r="N67" s="137">
        <f t="shared" si="17"/>
        <v>2833.85</v>
      </c>
      <c r="O67" s="137"/>
      <c r="P67" s="39"/>
    </row>
    <row r="68" spans="1:16" ht="27.75" customHeight="1" x14ac:dyDescent="0.25">
      <c r="A68" s="38"/>
      <c r="B68" s="10" t="s">
        <v>159</v>
      </c>
      <c r="C68" s="11" t="s">
        <v>123</v>
      </c>
      <c r="D68" s="136" t="s">
        <v>59</v>
      </c>
      <c r="E68" s="136"/>
      <c r="F68" s="136"/>
      <c r="G68" s="136"/>
      <c r="H68" s="136"/>
      <c r="I68" s="136"/>
      <c r="J68" s="46">
        <f>('MEMORIA CALCULO'!H292)</f>
        <v>281.97500000000002</v>
      </c>
      <c r="K68" s="12" t="s">
        <v>20</v>
      </c>
      <c r="L68" s="16">
        <v>17.59</v>
      </c>
      <c r="M68" s="13">
        <f>ROUND(L68*$O$3,2)</f>
        <v>21.54</v>
      </c>
      <c r="N68" s="137">
        <f t="shared" si="17"/>
        <v>6073.74</v>
      </c>
      <c r="O68" s="137"/>
      <c r="P68" s="39"/>
    </row>
    <row r="69" spans="1:16" ht="15.75" thickBot="1" x14ac:dyDescent="0.3">
      <c r="A69" s="38"/>
      <c r="B69" s="18"/>
      <c r="C69" s="19"/>
      <c r="D69" s="20"/>
      <c r="E69" s="20"/>
      <c r="F69" s="20"/>
      <c r="G69" s="20"/>
      <c r="H69" s="20"/>
      <c r="I69" s="20"/>
      <c r="J69" s="21"/>
      <c r="K69" s="21"/>
      <c r="L69" s="30"/>
      <c r="M69" s="22"/>
      <c r="N69" s="22"/>
      <c r="O69" s="22"/>
      <c r="P69" s="39"/>
    </row>
    <row r="70" spans="1:16" ht="15.75" thickBot="1" x14ac:dyDescent="0.3">
      <c r="A70" s="38"/>
      <c r="D70" s="40"/>
      <c r="J70" s="155" t="s">
        <v>32</v>
      </c>
      <c r="K70" s="156"/>
      <c r="L70" s="156"/>
      <c r="M70" s="156"/>
      <c r="N70" s="157">
        <f>SUM(N66:N69)</f>
        <v>10182.119999999999</v>
      </c>
      <c r="O70" s="158"/>
      <c r="P70" s="39"/>
    </row>
    <row r="71" spans="1:16" ht="15.75" thickBot="1" x14ac:dyDescent="0.3">
      <c r="A71" s="38"/>
      <c r="D71" s="40"/>
      <c r="J71" s="100"/>
      <c r="K71" s="100"/>
      <c r="L71" s="100"/>
      <c r="M71" s="100"/>
      <c r="N71" s="101"/>
      <c r="O71" s="100"/>
      <c r="P71" s="39"/>
    </row>
    <row r="72" spans="1:16" ht="15.75" thickBot="1" x14ac:dyDescent="0.3">
      <c r="A72" s="38"/>
      <c r="B72" s="7">
        <v>8</v>
      </c>
      <c r="C72" s="139" t="s">
        <v>173</v>
      </c>
      <c r="D72" s="139"/>
      <c r="E72" s="139"/>
      <c r="F72" s="139"/>
      <c r="G72" s="139"/>
      <c r="H72" s="139"/>
      <c r="I72" s="139"/>
      <c r="J72" s="139"/>
      <c r="K72" s="139"/>
      <c r="L72" s="139"/>
      <c r="M72" s="139"/>
      <c r="N72" s="139"/>
      <c r="O72" s="140"/>
      <c r="P72" s="39"/>
    </row>
    <row r="73" spans="1:16" ht="25.5" x14ac:dyDescent="0.25">
      <c r="A73" s="38"/>
      <c r="B73" s="8" t="s">
        <v>10</v>
      </c>
      <c r="C73" s="8" t="s">
        <v>11</v>
      </c>
      <c r="D73" s="145" t="s">
        <v>12</v>
      </c>
      <c r="E73" s="145"/>
      <c r="F73" s="145"/>
      <c r="G73" s="145"/>
      <c r="H73" s="145"/>
      <c r="I73" s="145"/>
      <c r="J73" s="9" t="s">
        <v>13</v>
      </c>
      <c r="K73" s="8" t="s">
        <v>14</v>
      </c>
      <c r="L73" s="29" t="s">
        <v>15</v>
      </c>
      <c r="M73" s="9" t="s">
        <v>16</v>
      </c>
      <c r="N73" s="146" t="s">
        <v>17</v>
      </c>
      <c r="O73" s="146"/>
      <c r="P73" s="39"/>
    </row>
    <row r="74" spans="1:16" x14ac:dyDescent="0.25">
      <c r="A74" s="38"/>
      <c r="B74" s="10" t="s">
        <v>161</v>
      </c>
      <c r="C74" s="11" t="s">
        <v>162</v>
      </c>
      <c r="D74" s="136" t="s">
        <v>163</v>
      </c>
      <c r="E74" s="136"/>
      <c r="F74" s="136"/>
      <c r="G74" s="136"/>
      <c r="H74" s="136"/>
      <c r="I74" s="136"/>
      <c r="J74" s="46">
        <f>('MEMORIA CALCULO'!H301)</f>
        <v>151.86000000000001</v>
      </c>
      <c r="K74" s="12" t="s">
        <v>20</v>
      </c>
      <c r="L74" s="16">
        <v>9.01</v>
      </c>
      <c r="M74" s="13">
        <f>ROUND(L74*$O$3,2)</f>
        <v>11.03</v>
      </c>
      <c r="N74" s="137">
        <f t="shared" ref="N74" si="18">ROUND(J74*M74,2)</f>
        <v>1675.02</v>
      </c>
      <c r="O74" s="137"/>
      <c r="P74" s="39"/>
    </row>
    <row r="75" spans="1:16" ht="26.25" customHeight="1" x14ac:dyDescent="0.25">
      <c r="A75" s="38"/>
      <c r="B75" s="10" t="s">
        <v>259</v>
      </c>
      <c r="C75" s="11" t="s">
        <v>260</v>
      </c>
      <c r="D75" s="136" t="s">
        <v>261</v>
      </c>
      <c r="E75" s="136"/>
      <c r="F75" s="136"/>
      <c r="G75" s="136"/>
      <c r="H75" s="136"/>
      <c r="I75" s="136"/>
      <c r="J75" s="46">
        <f>('MEMORIA CALCULO'!H308)</f>
        <v>4.5999999999999996</v>
      </c>
      <c r="K75" s="12" t="s">
        <v>62</v>
      </c>
      <c r="L75" s="16">
        <v>157.94999999999999</v>
      </c>
      <c r="M75" s="13">
        <f>ROUND(L75*$O$3,2)</f>
        <v>193.44</v>
      </c>
      <c r="N75" s="137">
        <f t="shared" ref="N75" si="19">ROUND(J75*M75,2)</f>
        <v>889.82</v>
      </c>
      <c r="O75" s="137"/>
      <c r="P75" s="39"/>
    </row>
    <row r="76" spans="1:16" ht="15.75" thickBot="1" x14ac:dyDescent="0.3">
      <c r="A76" s="38"/>
      <c r="D76" s="40"/>
      <c r="J76" s="147" t="s">
        <v>32</v>
      </c>
      <c r="K76" s="148"/>
      <c r="L76" s="148"/>
      <c r="M76" s="148"/>
      <c r="N76" s="149">
        <f>SUM(N74:N75)</f>
        <v>2564.84</v>
      </c>
      <c r="O76" s="150"/>
      <c r="P76" s="39"/>
    </row>
    <row r="77" spans="1:16" ht="15.75" thickBot="1" x14ac:dyDescent="0.3">
      <c r="D77" s="40"/>
      <c r="J77" s="126"/>
      <c r="K77" s="126"/>
      <c r="L77" s="126"/>
      <c r="M77" s="126"/>
      <c r="N77" s="133"/>
      <c r="O77" s="127"/>
      <c r="P77" s="39"/>
    </row>
    <row r="78" spans="1:16" ht="15.75" thickBot="1" x14ac:dyDescent="0.3">
      <c r="A78" s="63"/>
      <c r="B78" s="33"/>
      <c r="C78" s="33"/>
      <c r="D78" s="33"/>
      <c r="E78" s="33"/>
      <c r="F78" s="33"/>
      <c r="G78" s="33"/>
      <c r="H78" s="33"/>
      <c r="I78" s="33"/>
      <c r="J78" s="33"/>
      <c r="K78" s="33"/>
      <c r="L78" s="98"/>
      <c r="M78" s="33"/>
      <c r="N78" s="33"/>
      <c r="O78" s="64"/>
      <c r="P78" s="39"/>
    </row>
    <row r="79" spans="1:16" ht="18" thickBot="1" x14ac:dyDescent="0.45">
      <c r="A79" s="65"/>
      <c r="J79" s="151" t="s">
        <v>60</v>
      </c>
      <c r="K79" s="152"/>
      <c r="L79" s="152"/>
      <c r="M79" s="152"/>
      <c r="N79" s="153">
        <f>(N13+N24+N36+N45+N52+N62+N70+N76)</f>
        <v>146865.49</v>
      </c>
      <c r="O79" s="154"/>
      <c r="P79" s="39"/>
    </row>
    <row r="80" spans="1:16" ht="15.75" thickBot="1" x14ac:dyDescent="0.3">
      <c r="A80" s="67"/>
      <c r="B80" s="68"/>
      <c r="C80" s="68"/>
      <c r="D80" s="68"/>
      <c r="E80" s="68"/>
      <c r="F80" s="68"/>
      <c r="G80" s="68"/>
      <c r="H80" s="68"/>
      <c r="I80" s="68"/>
      <c r="J80" s="99"/>
      <c r="K80" s="99"/>
      <c r="L80" s="99"/>
      <c r="M80" s="99"/>
      <c r="N80" s="68"/>
      <c r="O80" s="69"/>
      <c r="P80" s="39"/>
    </row>
    <row r="81" spans="1:16" x14ac:dyDescent="0.25">
      <c r="A81" s="63"/>
      <c r="B81" s="33"/>
      <c r="C81" s="33"/>
      <c r="D81" s="33"/>
      <c r="E81" s="33"/>
      <c r="F81" s="33"/>
      <c r="G81" s="33"/>
      <c r="H81" s="33"/>
      <c r="I81" s="33"/>
      <c r="J81" s="33"/>
      <c r="K81" s="33"/>
      <c r="L81" s="33"/>
      <c r="M81" s="33"/>
      <c r="N81" s="33"/>
      <c r="O81" s="33"/>
      <c r="P81" s="64"/>
    </row>
    <row r="82" spans="1:16" x14ac:dyDescent="0.25">
      <c r="A82" s="65"/>
      <c r="B82" s="233" t="s">
        <v>266</v>
      </c>
      <c r="C82" s="233"/>
      <c r="D82" s="233"/>
      <c r="E82" s="231"/>
      <c r="F82" s="231"/>
      <c r="G82" s="231"/>
      <c r="H82" s="231"/>
      <c r="I82" s="231"/>
      <c r="J82" s="231"/>
      <c r="K82" s="231"/>
      <c r="L82" s="231"/>
      <c r="M82" s="231"/>
      <c r="N82" s="231"/>
      <c r="O82" s="231"/>
      <c r="P82" s="66"/>
    </row>
    <row r="83" spans="1:16" x14ac:dyDescent="0.25">
      <c r="A83" s="65"/>
      <c r="B83" s="231"/>
      <c r="C83" s="231"/>
      <c r="D83" s="231"/>
      <c r="E83" s="231"/>
      <c r="F83" s="231"/>
      <c r="G83" s="231"/>
      <c r="H83" s="231"/>
      <c r="I83" s="231"/>
      <c r="J83" s="231"/>
      <c r="K83" s="231"/>
      <c r="L83" s="231"/>
      <c r="M83" s="231"/>
      <c r="N83" s="231"/>
      <c r="O83" s="231"/>
      <c r="P83" s="66"/>
    </row>
    <row r="84" spans="1:16" x14ac:dyDescent="0.25">
      <c r="A84" s="65"/>
      <c r="L84"/>
      <c r="P84" s="66"/>
    </row>
    <row r="85" spans="1:16" x14ac:dyDescent="0.25">
      <c r="A85" s="65"/>
      <c r="L85"/>
      <c r="P85" s="66"/>
    </row>
    <row r="86" spans="1:16" x14ac:dyDescent="0.25">
      <c r="A86" s="65"/>
      <c r="C86" s="232" t="s">
        <v>131</v>
      </c>
      <c r="D86" s="232"/>
      <c r="E86" s="232"/>
      <c r="F86" s="232"/>
      <c r="G86" s="232"/>
      <c r="H86" s="55"/>
      <c r="I86" s="55"/>
      <c r="J86" s="232" t="s">
        <v>133</v>
      </c>
      <c r="K86" s="232"/>
      <c r="L86" s="232"/>
      <c r="M86" s="232"/>
      <c r="P86" s="66"/>
    </row>
    <row r="87" spans="1:16" x14ac:dyDescent="0.25">
      <c r="A87" s="65"/>
      <c r="C87" s="232" t="s">
        <v>132</v>
      </c>
      <c r="D87" s="232"/>
      <c r="E87" s="232"/>
      <c r="F87" s="232"/>
      <c r="G87" s="232"/>
      <c r="H87" s="55"/>
      <c r="I87" s="55"/>
      <c r="J87" s="232" t="s">
        <v>134</v>
      </c>
      <c r="K87" s="232"/>
      <c r="L87" s="232"/>
      <c r="M87" s="232"/>
      <c r="P87" s="66"/>
    </row>
    <row r="88" spans="1:16" ht="15.75" thickBot="1" x14ac:dyDescent="0.3">
      <c r="A88" s="67"/>
      <c r="B88" s="68"/>
      <c r="C88" s="68"/>
      <c r="D88" s="68"/>
      <c r="E88" s="68"/>
      <c r="F88" s="68"/>
      <c r="G88" s="68"/>
      <c r="H88" s="68"/>
      <c r="I88" s="68"/>
      <c r="J88" s="68"/>
      <c r="K88" s="68"/>
      <c r="L88" s="68"/>
      <c r="M88" s="68"/>
      <c r="N88" s="68"/>
      <c r="O88" s="68"/>
      <c r="P88" s="69"/>
    </row>
    <row r="89" spans="1:16" x14ac:dyDescent="0.25">
      <c r="L89"/>
    </row>
  </sheetData>
  <mergeCells count="123">
    <mergeCell ref="B82:D82"/>
    <mergeCell ref="B2:O2"/>
    <mergeCell ref="C3:J3"/>
    <mergeCell ref="K3:L3"/>
    <mergeCell ref="C4:J4"/>
    <mergeCell ref="K4:L5"/>
    <mergeCell ref="B5:B6"/>
    <mergeCell ref="C5:J6"/>
    <mergeCell ref="L6:O6"/>
    <mergeCell ref="C8:O8"/>
    <mergeCell ref="D9:I9"/>
    <mergeCell ref="N9:O9"/>
    <mergeCell ref="D10:I10"/>
    <mergeCell ref="N10:O10"/>
    <mergeCell ref="D12:I12"/>
    <mergeCell ref="N12:O12"/>
    <mergeCell ref="D15:I15"/>
    <mergeCell ref="N15:O15"/>
    <mergeCell ref="D22:I22"/>
    <mergeCell ref="N22:O22"/>
    <mergeCell ref="D17:I17"/>
    <mergeCell ref="N17:O17"/>
    <mergeCell ref="D18:I18"/>
    <mergeCell ref="N18:O18"/>
    <mergeCell ref="D19:I19"/>
    <mergeCell ref="N19:O19"/>
    <mergeCell ref="D11:I11"/>
    <mergeCell ref="N11:O11"/>
    <mergeCell ref="D20:I20"/>
    <mergeCell ref="N20:O20"/>
    <mergeCell ref="D21:I21"/>
    <mergeCell ref="N21:O21"/>
    <mergeCell ref="D16:I16"/>
    <mergeCell ref="N16:O16"/>
    <mergeCell ref="D30:I30"/>
    <mergeCell ref="N30:O30"/>
    <mergeCell ref="J24:M24"/>
    <mergeCell ref="N24:O24"/>
    <mergeCell ref="D28:I28"/>
    <mergeCell ref="N28:O28"/>
    <mergeCell ref="C26:O26"/>
    <mergeCell ref="D27:I27"/>
    <mergeCell ref="N27:O27"/>
    <mergeCell ref="D29:I29"/>
    <mergeCell ref="N29:O29"/>
    <mergeCell ref="J36:M36"/>
    <mergeCell ref="N36:O36"/>
    <mergeCell ref="D31:I31"/>
    <mergeCell ref="N31:O31"/>
    <mergeCell ref="D32:I32"/>
    <mergeCell ref="N32:O32"/>
    <mergeCell ref="D33:I33"/>
    <mergeCell ref="N33:O33"/>
    <mergeCell ref="D34:I34"/>
    <mergeCell ref="N34:O34"/>
    <mergeCell ref="C38:O38"/>
    <mergeCell ref="D39:I39"/>
    <mergeCell ref="N39:O39"/>
    <mergeCell ref="D40:I40"/>
    <mergeCell ref="N40:O40"/>
    <mergeCell ref="D41:I41"/>
    <mergeCell ref="N41:O41"/>
    <mergeCell ref="N42:O42"/>
    <mergeCell ref="D43:I43"/>
    <mergeCell ref="N43:O43"/>
    <mergeCell ref="N52:O52"/>
    <mergeCell ref="C47:O47"/>
    <mergeCell ref="D48:I48"/>
    <mergeCell ref="N48:O48"/>
    <mergeCell ref="D49:I49"/>
    <mergeCell ref="N49:O49"/>
    <mergeCell ref="D50:I50"/>
    <mergeCell ref="N50:O50"/>
    <mergeCell ref="J45:M45"/>
    <mergeCell ref="N45:O45"/>
    <mergeCell ref="N68:O68"/>
    <mergeCell ref="J70:M70"/>
    <mergeCell ref="N70:O70"/>
    <mergeCell ref="D42:I42"/>
    <mergeCell ref="C64:O64"/>
    <mergeCell ref="D65:I65"/>
    <mergeCell ref="N65:O65"/>
    <mergeCell ref="D66:I66"/>
    <mergeCell ref="N66:O66"/>
    <mergeCell ref="D67:I67"/>
    <mergeCell ref="C54:O54"/>
    <mergeCell ref="D55:I55"/>
    <mergeCell ref="N55:O55"/>
    <mergeCell ref="D56:I56"/>
    <mergeCell ref="N56:O56"/>
    <mergeCell ref="J62:M62"/>
    <mergeCell ref="N62:O62"/>
    <mergeCell ref="D58:I58"/>
    <mergeCell ref="N58:O58"/>
    <mergeCell ref="D59:I59"/>
    <mergeCell ref="N59:O59"/>
    <mergeCell ref="N60:O60"/>
    <mergeCell ref="N67:O67"/>
    <mergeCell ref="J52:M52"/>
    <mergeCell ref="D23:I23"/>
    <mergeCell ref="N23:O23"/>
    <mergeCell ref="D75:I75"/>
    <mergeCell ref="N75:O75"/>
    <mergeCell ref="J86:M86"/>
    <mergeCell ref="J87:M87"/>
    <mergeCell ref="C14:O14"/>
    <mergeCell ref="J13:M13"/>
    <mergeCell ref="N13:O13"/>
    <mergeCell ref="C72:O72"/>
    <mergeCell ref="D73:I73"/>
    <mergeCell ref="N73:O73"/>
    <mergeCell ref="D74:I74"/>
    <mergeCell ref="N74:O74"/>
    <mergeCell ref="J76:M76"/>
    <mergeCell ref="N76:O76"/>
    <mergeCell ref="D60:I60"/>
    <mergeCell ref="D57:I57"/>
    <mergeCell ref="N57:O57"/>
    <mergeCell ref="C87:G87"/>
    <mergeCell ref="C86:G86"/>
    <mergeCell ref="J79:M79"/>
    <mergeCell ref="N79:O79"/>
    <mergeCell ref="D68:I68"/>
  </mergeCells>
  <phoneticPr fontId="8" type="noConversion"/>
  <pageMargins left="0.51181102362204722" right="0.51181102362204722" top="0.78740157480314965" bottom="0.78740157480314965" header="0.31496062992125984" footer="0.31496062992125984"/>
  <pageSetup paperSize="9" orientation="landscape" horizontalDpi="0"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3:J314"/>
  <sheetViews>
    <sheetView view="pageBreakPreview" topLeftCell="A303" zoomScale="115" zoomScaleNormal="100" zoomScaleSheetLayoutView="115" workbookViewId="0">
      <selection activeCell="E315" sqref="E315"/>
    </sheetView>
  </sheetViews>
  <sheetFormatPr defaultRowHeight="15" x14ac:dyDescent="0.25"/>
  <cols>
    <col min="3" max="3" width="12.140625" customWidth="1"/>
    <col min="4" max="4" width="10.85546875" customWidth="1"/>
    <col min="8" max="8" width="10.5703125" bestFit="1" customWidth="1"/>
  </cols>
  <sheetData>
    <row r="3" spans="1:9" x14ac:dyDescent="0.25">
      <c r="A3" s="43">
        <v>1</v>
      </c>
      <c r="B3" s="185" t="str">
        <f>(PLANILHA!C8)</f>
        <v>SERVIÇOS PRELIMINARES</v>
      </c>
      <c r="C3" s="185"/>
      <c r="D3" s="185"/>
      <c r="E3" s="185"/>
      <c r="F3" s="185"/>
      <c r="G3" s="185"/>
      <c r="H3" s="185"/>
      <c r="I3" s="185"/>
    </row>
    <row r="5" spans="1:9" ht="59.45" customHeight="1" x14ac:dyDescent="0.25">
      <c r="A5" t="s">
        <v>18</v>
      </c>
      <c r="B5" s="190" t="str">
        <f>(PLANILHA!D10)</f>
        <v>FORNECIMENTO E COLOCAÇÃO DE PLACA DE OBRA EM CHAPA
GALVANIZADA #26, ESP. 0,45 MM, PLOTADA COM ADESIVO
VINÍLICO, AFIXADA COM REBITES 4,8X40 MM, EM ESTRUTURA
METÁLICA DE METALON 20X20 MM, ESP. 1,25 MM, INCLUSIVE
SUPORTE EM EUCALIPTO AUTOCLAVADO PINTADO COM TINTA
PVA DUAS (2) DEMÃOS</v>
      </c>
      <c r="C5" s="190"/>
      <c r="D5" s="190"/>
      <c r="E5" s="190"/>
      <c r="F5" s="190"/>
      <c r="G5" s="190"/>
      <c r="H5" s="190"/>
      <c r="I5" s="190"/>
    </row>
    <row r="6" spans="1:9" x14ac:dyDescent="0.25">
      <c r="B6" s="41"/>
    </row>
    <row r="7" spans="1:9" x14ac:dyDescent="0.25">
      <c r="E7" t="s">
        <v>61</v>
      </c>
      <c r="F7">
        <v>3</v>
      </c>
      <c r="G7">
        <v>1.5</v>
      </c>
      <c r="H7">
        <f>(F7*G7)</f>
        <v>4.5</v>
      </c>
      <c r="I7" t="s">
        <v>62</v>
      </c>
    </row>
    <row r="9" spans="1:9" ht="35.25" customHeight="1" x14ac:dyDescent="0.25">
      <c r="A9" t="s">
        <v>21</v>
      </c>
      <c r="B9" s="190" t="str">
        <f>(PLANILHA!D11)</f>
        <v>BARRACÃO DE OBRA, EM CHAPA DE COMPENSADO RESINADO, INCLUSIVE INSTALAÇÕES SANITÁRIAS E MOBILIÁRIO - PADRÃO DER-MG</v>
      </c>
      <c r="C9" s="190"/>
      <c r="D9" s="190"/>
      <c r="E9" s="190"/>
      <c r="F9" s="190"/>
      <c r="G9" s="190"/>
      <c r="H9" s="190"/>
      <c r="I9" s="190"/>
    </row>
    <row r="10" spans="1:9" x14ac:dyDescent="0.25">
      <c r="F10" s="6" t="s">
        <v>63</v>
      </c>
      <c r="G10" s="6" t="s">
        <v>91</v>
      </c>
      <c r="H10" s="6" t="s">
        <v>66</v>
      </c>
      <c r="I10" s="6" t="s">
        <v>67</v>
      </c>
    </row>
    <row r="11" spans="1:9" x14ac:dyDescent="0.25">
      <c r="F11" s="45">
        <v>4</v>
      </c>
      <c r="G11" s="45">
        <v>2</v>
      </c>
      <c r="H11" s="45">
        <f>(F11*G11)</f>
        <v>8</v>
      </c>
      <c r="I11" s="6" t="s">
        <v>20</v>
      </c>
    </row>
    <row r="13" spans="1:9" ht="42.6" customHeight="1" x14ac:dyDescent="0.25">
      <c r="A13" t="s">
        <v>22</v>
      </c>
      <c r="B13" s="190" t="str">
        <f>(PLANILHA!D12)</f>
        <v>LOCAÇÃO DE OBRA COM GABARITO DE TÁBUAS CORRIDAS PONTALETADAS A CADA 2,00M, REAPROVEITAMENTO (2X),
INCLUSIVE ACOMPANHAMENTO DE EQUIPE TOPOGRÁFICA PARA MARCAÇÃO DE PONTO TOPOGRÁFICO</v>
      </c>
      <c r="C13" s="190"/>
      <c r="D13" s="190"/>
      <c r="E13" s="190"/>
      <c r="F13" s="190"/>
      <c r="G13" s="190"/>
      <c r="H13" s="190"/>
      <c r="I13" s="190"/>
    </row>
    <row r="14" spans="1:9" x14ac:dyDescent="0.25">
      <c r="F14" s="6" t="s">
        <v>69</v>
      </c>
      <c r="G14" s="6" t="s">
        <v>63</v>
      </c>
      <c r="H14" s="6" t="s">
        <v>66</v>
      </c>
      <c r="I14" s="6" t="s">
        <v>67</v>
      </c>
    </row>
    <row r="15" spans="1:9" x14ac:dyDescent="0.25">
      <c r="A15" s="138" t="s">
        <v>68</v>
      </c>
      <c r="B15" s="138"/>
      <c r="F15" s="45">
        <v>2</v>
      </c>
      <c r="G15" s="45">
        <v>6.9</v>
      </c>
      <c r="H15" s="45">
        <f>(F15*G15)</f>
        <v>13.8</v>
      </c>
      <c r="I15" s="6" t="s">
        <v>23</v>
      </c>
    </row>
    <row r="16" spans="1:9" x14ac:dyDescent="0.25">
      <c r="F16" s="45">
        <v>7</v>
      </c>
      <c r="G16" s="45">
        <v>3</v>
      </c>
      <c r="H16" s="45">
        <f>(F16*G16)</f>
        <v>21</v>
      </c>
      <c r="I16" s="6" t="s">
        <v>23</v>
      </c>
    </row>
    <row r="17" spans="1:9" x14ac:dyDescent="0.25">
      <c r="A17" s="138" t="s">
        <v>227</v>
      </c>
      <c r="B17" s="138"/>
      <c r="F17" s="45">
        <v>1</v>
      </c>
      <c r="G17" s="45">
        <v>39.950000000000003</v>
      </c>
      <c r="H17" s="45">
        <f t="shared" ref="H17:H24" si="0">(F17*G17)</f>
        <v>39.950000000000003</v>
      </c>
      <c r="I17" s="6" t="s">
        <v>23</v>
      </c>
    </row>
    <row r="18" spans="1:9" x14ac:dyDescent="0.25">
      <c r="F18" s="45">
        <v>1</v>
      </c>
      <c r="G18" s="45">
        <v>21.2</v>
      </c>
      <c r="H18" s="45">
        <f t="shared" si="0"/>
        <v>21.2</v>
      </c>
      <c r="I18" s="6" t="s">
        <v>23</v>
      </c>
    </row>
    <row r="19" spans="1:9" x14ac:dyDescent="0.25">
      <c r="F19" s="45">
        <v>1</v>
      </c>
      <c r="G19" s="45">
        <v>3.3</v>
      </c>
      <c r="H19" s="45">
        <f t="shared" si="0"/>
        <v>3.3</v>
      </c>
      <c r="I19" s="6" t="s">
        <v>23</v>
      </c>
    </row>
    <row r="20" spans="1:9" x14ac:dyDescent="0.25">
      <c r="F20" s="45">
        <v>1</v>
      </c>
      <c r="G20" s="45">
        <v>1.1000000000000001</v>
      </c>
      <c r="H20" s="45">
        <f t="shared" si="0"/>
        <v>1.1000000000000001</v>
      </c>
      <c r="I20" s="6" t="s">
        <v>23</v>
      </c>
    </row>
    <row r="21" spans="1:9" x14ac:dyDescent="0.25">
      <c r="F21" s="45">
        <v>1</v>
      </c>
      <c r="G21" s="45">
        <v>8.1999999999999993</v>
      </c>
      <c r="H21" s="45">
        <f t="shared" si="0"/>
        <v>8.1999999999999993</v>
      </c>
      <c r="I21" s="6" t="s">
        <v>23</v>
      </c>
    </row>
    <row r="22" spans="1:9" x14ac:dyDescent="0.25">
      <c r="F22" s="45">
        <v>1</v>
      </c>
      <c r="G22" s="45">
        <v>2.9</v>
      </c>
      <c r="H22" s="45">
        <f t="shared" si="0"/>
        <v>2.9</v>
      </c>
      <c r="I22" s="6" t="s">
        <v>23</v>
      </c>
    </row>
    <row r="23" spans="1:9" x14ac:dyDescent="0.25">
      <c r="F23" s="45">
        <v>1</v>
      </c>
      <c r="G23" s="45">
        <v>7.9</v>
      </c>
      <c r="H23" s="45">
        <f t="shared" si="0"/>
        <v>7.9</v>
      </c>
      <c r="I23" s="6" t="s">
        <v>23</v>
      </c>
    </row>
    <row r="24" spans="1:9" x14ac:dyDescent="0.25">
      <c r="F24" s="45">
        <v>1</v>
      </c>
      <c r="G24" s="45">
        <v>19.399999999999999</v>
      </c>
      <c r="H24" s="45">
        <f t="shared" si="0"/>
        <v>19.399999999999999</v>
      </c>
      <c r="I24" s="6" t="s">
        <v>23</v>
      </c>
    </row>
    <row r="25" spans="1:9" x14ac:dyDescent="0.25">
      <c r="F25" s="45"/>
      <c r="G25" s="45"/>
      <c r="H25" s="45"/>
      <c r="I25" s="6" t="s">
        <v>23</v>
      </c>
    </row>
    <row r="26" spans="1:9" x14ac:dyDescent="0.25">
      <c r="F26" s="45"/>
      <c r="G26" s="45"/>
      <c r="H26" s="45"/>
      <c r="I26" s="6" t="s">
        <v>23</v>
      </c>
    </row>
    <row r="27" spans="1:9" x14ac:dyDescent="0.25">
      <c r="F27" s="45"/>
      <c r="G27" s="45"/>
      <c r="H27" s="45"/>
      <c r="I27" s="6"/>
    </row>
    <row r="28" spans="1:9" x14ac:dyDescent="0.25">
      <c r="F28" s="45"/>
      <c r="G28" s="45"/>
      <c r="H28" s="45"/>
      <c r="I28" s="6"/>
    </row>
    <row r="29" spans="1:9" x14ac:dyDescent="0.25">
      <c r="A29" s="178" t="s">
        <v>66</v>
      </c>
      <c r="B29" s="178"/>
      <c r="C29" s="178"/>
      <c r="D29" s="178"/>
      <c r="E29" s="178"/>
      <c r="F29" s="178"/>
      <c r="G29" s="178"/>
      <c r="H29" s="45">
        <f>SUM(H15:H28)</f>
        <v>138.75</v>
      </c>
      <c r="I29" s="6" t="s">
        <v>23</v>
      </c>
    </row>
    <row r="31" spans="1:9" x14ac:dyDescent="0.25">
      <c r="A31" s="43">
        <v>2</v>
      </c>
      <c r="B31" s="185" t="str">
        <f>(PLANILHA!C14)</f>
        <v>INFRAESTRUTURA</v>
      </c>
      <c r="C31" s="185"/>
      <c r="D31" s="185"/>
      <c r="E31" s="185"/>
      <c r="F31" s="185"/>
      <c r="G31" s="185"/>
      <c r="H31" s="185"/>
      <c r="I31" s="185"/>
    </row>
    <row r="33" spans="1:9" ht="29.45" customHeight="1" x14ac:dyDescent="0.25">
      <c r="A33" s="6" t="s">
        <v>34</v>
      </c>
      <c r="B33" s="182" t="str">
        <f>(PLANILHA!D15)</f>
        <v>ESCAVAÇÃO MANUAL DE VALA COM PROFUNDIDADE MAIOR QUE
1,5M E MENOR OU IGUAL 3,0M</v>
      </c>
      <c r="C33" s="182"/>
      <c r="D33" s="182"/>
      <c r="E33" s="182"/>
      <c r="F33" s="182"/>
      <c r="G33" s="182"/>
      <c r="H33" s="182"/>
      <c r="I33" s="182"/>
    </row>
    <row r="34" spans="1:9" x14ac:dyDescent="0.25">
      <c r="D34" s="6"/>
      <c r="E34" s="6"/>
      <c r="F34" s="6"/>
      <c r="G34" s="6"/>
      <c r="H34" s="6"/>
    </row>
    <row r="35" spans="1:9" x14ac:dyDescent="0.25">
      <c r="D35" s="6" t="s">
        <v>69</v>
      </c>
      <c r="E35" s="6" t="s">
        <v>63</v>
      </c>
      <c r="F35" s="6" t="s">
        <v>64</v>
      </c>
      <c r="G35" s="6" t="s">
        <v>65</v>
      </c>
      <c r="H35" s="6" t="s">
        <v>66</v>
      </c>
      <c r="I35" t="s">
        <v>67</v>
      </c>
    </row>
    <row r="36" spans="1:9" x14ac:dyDescent="0.25">
      <c r="A36" t="s">
        <v>78</v>
      </c>
      <c r="D36" s="45">
        <v>2</v>
      </c>
      <c r="E36" s="45">
        <v>6.9</v>
      </c>
      <c r="F36" s="45">
        <v>0.3</v>
      </c>
      <c r="G36" s="45">
        <v>0.35</v>
      </c>
      <c r="H36" s="45">
        <f t="shared" ref="H36:H40" si="1">(D36*E36*F36*G36)</f>
        <v>1.4489999999999998</v>
      </c>
      <c r="I36" s="6" t="s">
        <v>81</v>
      </c>
    </row>
    <row r="37" spans="1:9" x14ac:dyDescent="0.25">
      <c r="D37" s="45">
        <v>7</v>
      </c>
      <c r="E37" s="45">
        <v>3</v>
      </c>
      <c r="F37" s="45">
        <v>0.3</v>
      </c>
      <c r="G37" s="45">
        <v>0.35</v>
      </c>
      <c r="H37" s="45">
        <f t="shared" si="1"/>
        <v>2.2049999999999996</v>
      </c>
      <c r="I37" s="6" t="s">
        <v>81</v>
      </c>
    </row>
    <row r="38" spans="1:9" x14ac:dyDescent="0.25">
      <c r="A38" t="s">
        <v>229</v>
      </c>
      <c r="D38" s="45">
        <v>1</v>
      </c>
      <c r="E38" s="45">
        <v>39.950000000000003</v>
      </c>
      <c r="F38" s="45">
        <v>0.3</v>
      </c>
      <c r="G38" s="45">
        <v>0.35</v>
      </c>
      <c r="H38" s="45">
        <f t="shared" si="1"/>
        <v>4.19475</v>
      </c>
      <c r="I38" s="6" t="s">
        <v>81</v>
      </c>
    </row>
    <row r="39" spans="1:9" x14ac:dyDescent="0.25">
      <c r="A39" t="s">
        <v>83</v>
      </c>
      <c r="D39" s="45">
        <v>6</v>
      </c>
      <c r="E39" s="45">
        <v>0.5</v>
      </c>
      <c r="F39" s="45">
        <v>0.5</v>
      </c>
      <c r="G39" s="45">
        <v>0.35</v>
      </c>
      <c r="H39" s="45">
        <f t="shared" si="1"/>
        <v>0.52499999999999991</v>
      </c>
      <c r="I39" s="6" t="s">
        <v>81</v>
      </c>
    </row>
    <row r="40" spans="1:9" x14ac:dyDescent="0.25">
      <c r="A40" t="s">
        <v>230</v>
      </c>
      <c r="D40" s="45">
        <v>20</v>
      </c>
      <c r="E40" s="45">
        <v>0.5</v>
      </c>
      <c r="F40" s="45">
        <v>0.5</v>
      </c>
      <c r="G40" s="45">
        <v>0.35</v>
      </c>
      <c r="H40" s="45">
        <f t="shared" si="1"/>
        <v>1.75</v>
      </c>
      <c r="I40" s="6" t="s">
        <v>81</v>
      </c>
    </row>
    <row r="41" spans="1:9" x14ac:dyDescent="0.25">
      <c r="A41" t="s">
        <v>232</v>
      </c>
      <c r="C41" t="s">
        <v>79</v>
      </c>
      <c r="D41" s="45">
        <v>6</v>
      </c>
      <c r="E41" s="45"/>
      <c r="F41" s="45">
        <v>3.1399999999999997E-2</v>
      </c>
      <c r="G41" s="45">
        <v>1.5</v>
      </c>
      <c r="H41" s="45">
        <f>(D41*F41*G41)</f>
        <v>0.28259999999999996</v>
      </c>
      <c r="I41" s="6" t="s">
        <v>81</v>
      </c>
    </row>
    <row r="42" spans="1:9" x14ac:dyDescent="0.25">
      <c r="A42" t="s">
        <v>231</v>
      </c>
      <c r="C42" t="s">
        <v>79</v>
      </c>
      <c r="D42" s="45">
        <v>20</v>
      </c>
      <c r="E42" s="45"/>
      <c r="F42" s="45">
        <v>0.03</v>
      </c>
      <c r="G42" s="45">
        <v>1.5</v>
      </c>
      <c r="H42" s="45">
        <f>(D42*F42*G42)</f>
        <v>0.89999999999999991</v>
      </c>
      <c r="I42" s="6" t="s">
        <v>81</v>
      </c>
    </row>
    <row r="43" spans="1:9" x14ac:dyDescent="0.25">
      <c r="A43" s="178" t="s">
        <v>66</v>
      </c>
      <c r="B43" s="178"/>
      <c r="C43" s="178"/>
      <c r="D43" s="178"/>
      <c r="E43" s="178"/>
      <c r="F43" s="178"/>
      <c r="G43" s="178"/>
      <c r="H43" s="45">
        <f>SUM(H36:H41)</f>
        <v>10.40635</v>
      </c>
      <c r="I43" s="6" t="s">
        <v>81</v>
      </c>
    </row>
    <row r="45" spans="1:9" ht="32.450000000000003" customHeight="1" x14ac:dyDescent="0.25">
      <c r="A45" s="6" t="s">
        <v>35</v>
      </c>
      <c r="B45" s="189" t="str">
        <f>(PLANILHA!D16)</f>
        <v xml:space="preserve">FORMA E DESFORMA DE TÁBUA E SARRAFO, REAPROVEITAMENTO (3X) (FUNDAÇÃO)
</v>
      </c>
      <c r="C45" s="189"/>
      <c r="D45" s="189"/>
      <c r="E45" s="189"/>
      <c r="F45" s="189"/>
      <c r="G45" s="189"/>
      <c r="H45" s="189"/>
      <c r="I45" s="189"/>
    </row>
    <row r="46" spans="1:9" x14ac:dyDescent="0.25">
      <c r="D46" s="6" t="s">
        <v>69</v>
      </c>
      <c r="E46" s="6" t="s">
        <v>63</v>
      </c>
      <c r="F46" s="6"/>
      <c r="G46" s="6" t="s">
        <v>65</v>
      </c>
      <c r="H46" s="6" t="s">
        <v>66</v>
      </c>
      <c r="I46" s="6" t="s">
        <v>67</v>
      </c>
    </row>
    <row r="47" spans="1:9" x14ac:dyDescent="0.25">
      <c r="A47" t="s">
        <v>78</v>
      </c>
      <c r="D47" s="45">
        <v>2</v>
      </c>
      <c r="E47" s="45">
        <v>6.9</v>
      </c>
      <c r="F47" s="45"/>
      <c r="G47" s="45">
        <v>0.3</v>
      </c>
      <c r="H47" s="45">
        <f t="shared" ref="H47:H51" si="2">(D47*E47*G47)</f>
        <v>4.1399999999999997</v>
      </c>
      <c r="I47" s="6" t="s">
        <v>62</v>
      </c>
    </row>
    <row r="48" spans="1:9" x14ac:dyDescent="0.25">
      <c r="D48" s="45">
        <v>7</v>
      </c>
      <c r="E48" s="45">
        <v>3</v>
      </c>
      <c r="F48" s="45"/>
      <c r="G48" s="45">
        <v>0.3</v>
      </c>
      <c r="H48" s="45">
        <f t="shared" si="2"/>
        <v>6.3</v>
      </c>
      <c r="I48" s="6" t="s">
        <v>62</v>
      </c>
    </row>
    <row r="49" spans="1:9" x14ac:dyDescent="0.25">
      <c r="A49" t="s">
        <v>229</v>
      </c>
      <c r="D49" s="45">
        <v>2</v>
      </c>
      <c r="E49" s="45">
        <v>39.950000000000003</v>
      </c>
      <c r="F49" s="45"/>
      <c r="G49" s="45">
        <v>0.3</v>
      </c>
      <c r="H49" s="45">
        <f t="shared" si="2"/>
        <v>23.970000000000002</v>
      </c>
      <c r="I49" s="6" t="s">
        <v>62</v>
      </c>
    </row>
    <row r="50" spans="1:9" x14ac:dyDescent="0.25">
      <c r="A50" t="s">
        <v>83</v>
      </c>
      <c r="D50" s="45">
        <v>24</v>
      </c>
      <c r="E50" s="45">
        <v>0.4</v>
      </c>
      <c r="F50" s="45"/>
      <c r="G50" s="45">
        <v>0.3</v>
      </c>
      <c r="H50" s="45">
        <f t="shared" si="2"/>
        <v>2.8800000000000003</v>
      </c>
      <c r="I50" s="6" t="s">
        <v>62</v>
      </c>
    </row>
    <row r="51" spans="1:9" x14ac:dyDescent="0.25">
      <c r="A51" t="s">
        <v>230</v>
      </c>
      <c r="D51" s="45">
        <v>80</v>
      </c>
      <c r="E51" s="45">
        <v>0.4</v>
      </c>
      <c r="F51" s="45"/>
      <c r="G51" s="45">
        <v>0.3</v>
      </c>
      <c r="H51" s="45">
        <f t="shared" si="2"/>
        <v>9.6</v>
      </c>
      <c r="I51" s="6" t="s">
        <v>62</v>
      </c>
    </row>
    <row r="52" spans="1:9" x14ac:dyDescent="0.25">
      <c r="A52" s="178" t="s">
        <v>66</v>
      </c>
      <c r="B52" s="178"/>
      <c r="C52" s="178"/>
      <c r="D52" s="178"/>
      <c r="E52" s="178"/>
      <c r="F52" s="178"/>
      <c r="G52" s="178"/>
      <c r="H52" s="45">
        <f>SUM(H47:H51)</f>
        <v>46.890000000000008</v>
      </c>
      <c r="I52" s="6" t="s">
        <v>62</v>
      </c>
    </row>
    <row r="54" spans="1:9" ht="33.75" customHeight="1" x14ac:dyDescent="0.25">
      <c r="A54" s="6" t="s">
        <v>36</v>
      </c>
      <c r="B54" s="182" t="str">
        <f>(PLANILHA!D17)</f>
        <v>LASTRO DE BRITA COM PEDRA BRITADA NÚMERO 2 E 3,
INCLUSIVE ADENSAMENTO E APILOAMENTO MANUAL</v>
      </c>
      <c r="C54" s="182"/>
      <c r="D54" s="182"/>
      <c r="E54" s="182"/>
      <c r="F54" s="182"/>
      <c r="G54" s="182"/>
      <c r="H54" s="182"/>
      <c r="I54" s="182"/>
    </row>
    <row r="55" spans="1:9" x14ac:dyDescent="0.25">
      <c r="D55" s="6" t="s">
        <v>69</v>
      </c>
      <c r="E55" s="6" t="s">
        <v>63</v>
      </c>
      <c r="F55" s="6" t="s">
        <v>64</v>
      </c>
      <c r="G55" s="6" t="s">
        <v>65</v>
      </c>
      <c r="H55" s="6" t="s">
        <v>66</v>
      </c>
      <c r="I55" s="6" t="s">
        <v>67</v>
      </c>
    </row>
    <row r="56" spans="1:9" x14ac:dyDescent="0.25">
      <c r="A56" t="s">
        <v>78</v>
      </c>
      <c r="D56" s="45">
        <v>2</v>
      </c>
      <c r="E56" s="45">
        <v>6.9</v>
      </c>
      <c r="F56" s="45">
        <v>0.2</v>
      </c>
      <c r="G56" s="45">
        <v>0.1</v>
      </c>
      <c r="H56" s="45">
        <f t="shared" ref="H56:H60" si="3">(D56*E56*F56*G56)</f>
        <v>0.27600000000000002</v>
      </c>
      <c r="I56" s="6" t="s">
        <v>81</v>
      </c>
    </row>
    <row r="57" spans="1:9" x14ac:dyDescent="0.25">
      <c r="D57" s="45">
        <v>7</v>
      </c>
      <c r="E57" s="45">
        <v>3</v>
      </c>
      <c r="F57" s="45">
        <v>0.2</v>
      </c>
      <c r="G57" s="45">
        <v>0.1</v>
      </c>
      <c r="H57" s="45">
        <f t="shared" si="3"/>
        <v>0.42000000000000004</v>
      </c>
      <c r="I57" s="6" t="s">
        <v>81</v>
      </c>
    </row>
    <row r="58" spans="1:9" x14ac:dyDescent="0.25">
      <c r="A58" t="s">
        <v>229</v>
      </c>
      <c r="D58" s="45">
        <v>1</v>
      </c>
      <c r="E58" s="45">
        <v>39.950000000000003</v>
      </c>
      <c r="F58" s="45">
        <v>0.2</v>
      </c>
      <c r="G58" s="45">
        <v>0.1</v>
      </c>
      <c r="H58" s="45">
        <f t="shared" si="3"/>
        <v>0.79900000000000015</v>
      </c>
      <c r="I58" s="6" t="s">
        <v>81</v>
      </c>
    </row>
    <row r="59" spans="1:9" x14ac:dyDescent="0.25">
      <c r="A59" t="s">
        <v>83</v>
      </c>
      <c r="D59" s="45">
        <v>6</v>
      </c>
      <c r="E59" s="45">
        <v>0.4</v>
      </c>
      <c r="F59" s="45">
        <v>0.4</v>
      </c>
      <c r="G59" s="45">
        <v>0.1</v>
      </c>
      <c r="H59" s="45">
        <f t="shared" si="3"/>
        <v>9.600000000000003E-2</v>
      </c>
      <c r="I59" s="6" t="s">
        <v>81</v>
      </c>
    </row>
    <row r="60" spans="1:9" x14ac:dyDescent="0.25">
      <c r="A60" t="s">
        <v>230</v>
      </c>
      <c r="D60" s="45">
        <v>20</v>
      </c>
      <c r="E60" s="45">
        <v>0.4</v>
      </c>
      <c r="F60" s="45">
        <v>0.4</v>
      </c>
      <c r="G60" s="45">
        <v>0.1</v>
      </c>
      <c r="H60" s="45">
        <f t="shared" si="3"/>
        <v>0.32000000000000006</v>
      </c>
      <c r="I60" s="6" t="s">
        <v>81</v>
      </c>
    </row>
    <row r="61" spans="1:9" x14ac:dyDescent="0.25">
      <c r="A61" s="178" t="s">
        <v>66</v>
      </c>
      <c r="B61" s="178"/>
      <c r="C61" s="178"/>
      <c r="D61" s="178"/>
      <c r="E61" s="178"/>
      <c r="F61" s="178"/>
      <c r="G61" s="178"/>
      <c r="H61" s="45">
        <f>SUM(H56:H60)</f>
        <v>1.9110000000000003</v>
      </c>
      <c r="I61" s="6" t="s">
        <v>81</v>
      </c>
    </row>
    <row r="63" spans="1:9" ht="42" customHeight="1" x14ac:dyDescent="0.25">
      <c r="A63" s="6" t="s">
        <v>37</v>
      </c>
      <c r="B63" s="182" t="str">
        <f>(PLANILHA!D18)</f>
        <v>FORNECIMENTO DE CONCRETO ESTRUTURAL, USINADO
BOMBEADO, COM FCK 25 MPA, INCLUSIVE LANÇAMENTO,
ADENSAMENTO E ACABAMENTO (FUNDAÇÃO)</v>
      </c>
      <c r="C63" s="182"/>
      <c r="D63" s="182"/>
      <c r="E63" s="182"/>
      <c r="F63" s="182"/>
      <c r="G63" s="182"/>
      <c r="H63" s="182"/>
      <c r="I63" s="182"/>
    </row>
    <row r="64" spans="1:9" x14ac:dyDescent="0.25">
      <c r="D64" s="6" t="s">
        <v>69</v>
      </c>
      <c r="E64" s="6" t="s">
        <v>63</v>
      </c>
      <c r="F64" s="6" t="s">
        <v>64</v>
      </c>
      <c r="G64" s="6" t="s">
        <v>65</v>
      </c>
      <c r="H64" s="6" t="s">
        <v>66</v>
      </c>
      <c r="I64" s="6" t="s">
        <v>67</v>
      </c>
    </row>
    <row r="65" spans="1:9" x14ac:dyDescent="0.25">
      <c r="A65" t="s">
        <v>78</v>
      </c>
      <c r="D65" s="45">
        <v>2</v>
      </c>
      <c r="E65" s="45">
        <v>6.9</v>
      </c>
      <c r="F65" s="45">
        <v>0.2</v>
      </c>
      <c r="G65" s="45">
        <v>0.3</v>
      </c>
      <c r="H65" s="45">
        <f t="shared" ref="H65:H69" si="4">(D65*E65*F65*G65)</f>
        <v>0.82800000000000007</v>
      </c>
      <c r="I65" s="6" t="s">
        <v>81</v>
      </c>
    </row>
    <row r="66" spans="1:9" x14ac:dyDescent="0.25">
      <c r="D66" s="45">
        <v>7</v>
      </c>
      <c r="E66" s="45">
        <v>3</v>
      </c>
      <c r="F66" s="45">
        <v>0.2</v>
      </c>
      <c r="G66" s="45">
        <v>0.3</v>
      </c>
      <c r="H66" s="45">
        <f t="shared" si="4"/>
        <v>1.26</v>
      </c>
      <c r="I66" s="6" t="s">
        <v>81</v>
      </c>
    </row>
    <row r="67" spans="1:9" x14ac:dyDescent="0.25">
      <c r="A67" t="s">
        <v>229</v>
      </c>
      <c r="D67" s="45">
        <v>1</v>
      </c>
      <c r="E67" s="45">
        <v>39.950000000000003</v>
      </c>
      <c r="F67" s="45">
        <v>0.2</v>
      </c>
      <c r="G67" s="45">
        <v>0.3</v>
      </c>
      <c r="H67" s="45">
        <f t="shared" si="4"/>
        <v>2.3970000000000002</v>
      </c>
      <c r="I67" s="6" t="s">
        <v>81</v>
      </c>
    </row>
    <row r="68" spans="1:9" x14ac:dyDescent="0.25">
      <c r="A68" t="s">
        <v>83</v>
      </c>
      <c r="D68" s="45">
        <v>6</v>
      </c>
      <c r="E68" s="45">
        <v>0.4</v>
      </c>
      <c r="F68" s="45">
        <v>0.4</v>
      </c>
      <c r="G68" s="45">
        <v>0.3</v>
      </c>
      <c r="H68" s="45">
        <f t="shared" si="4"/>
        <v>0.28800000000000003</v>
      </c>
      <c r="I68" s="6" t="s">
        <v>81</v>
      </c>
    </row>
    <row r="69" spans="1:9" x14ac:dyDescent="0.25">
      <c r="A69" t="s">
        <v>230</v>
      </c>
      <c r="D69" s="45">
        <v>20</v>
      </c>
      <c r="E69" s="45">
        <v>0.4</v>
      </c>
      <c r="F69" s="45">
        <v>0.4</v>
      </c>
      <c r="G69" s="45">
        <v>0.3</v>
      </c>
      <c r="H69" s="45">
        <f t="shared" si="4"/>
        <v>0.96</v>
      </c>
      <c r="I69" s="6" t="s">
        <v>81</v>
      </c>
    </row>
    <row r="70" spans="1:9" x14ac:dyDescent="0.25">
      <c r="A70" t="s">
        <v>80</v>
      </c>
      <c r="D70" s="45">
        <v>6</v>
      </c>
      <c r="E70" s="45"/>
      <c r="F70" s="226">
        <v>3.1399999999999997E-2</v>
      </c>
      <c r="G70" s="45">
        <v>1.5</v>
      </c>
      <c r="H70" s="45">
        <f>(D70*F70*G70)</f>
        <v>0.28259999999999996</v>
      </c>
      <c r="I70" s="6" t="s">
        <v>81</v>
      </c>
    </row>
    <row r="71" spans="1:9" x14ac:dyDescent="0.25">
      <c r="A71" t="s">
        <v>231</v>
      </c>
      <c r="C71" t="s">
        <v>79</v>
      </c>
      <c r="D71" s="45">
        <v>20</v>
      </c>
      <c r="E71" s="45"/>
      <c r="F71" s="226">
        <v>3.1399999999999997E-2</v>
      </c>
      <c r="G71" s="45">
        <v>1.5</v>
      </c>
      <c r="H71" s="45">
        <f>(D71*F71*G71)</f>
        <v>0.94199999999999984</v>
      </c>
      <c r="I71" s="6" t="s">
        <v>81</v>
      </c>
    </row>
    <row r="72" spans="1:9" x14ac:dyDescent="0.25">
      <c r="A72" s="178" t="s">
        <v>66</v>
      </c>
      <c r="B72" s="178"/>
      <c r="C72" s="178"/>
      <c r="D72" s="178"/>
      <c r="E72" s="178"/>
      <c r="F72" s="178"/>
      <c r="G72" s="178"/>
      <c r="H72" s="45">
        <f>SUM(H65:H71)</f>
        <v>6.9576000000000011</v>
      </c>
      <c r="I72" s="6" t="s">
        <v>81</v>
      </c>
    </row>
    <row r="74" spans="1:9" ht="30" customHeight="1" x14ac:dyDescent="0.25">
      <c r="A74" s="6" t="s">
        <v>38</v>
      </c>
      <c r="B74" s="182" t="str">
        <f>(PLANILHA!D19)</f>
        <v>CORTE, DOBRA E MONTAGEM DE AÇO CA-60 DIÂMETRO (4,2MM A
5,0MM)</v>
      </c>
      <c r="C74" s="182"/>
      <c r="D74" s="182"/>
      <c r="E74" s="182"/>
      <c r="F74" s="182"/>
      <c r="G74" s="182"/>
      <c r="H74" s="182"/>
      <c r="I74" s="182"/>
    </row>
    <row r="75" spans="1:9" x14ac:dyDescent="0.25">
      <c r="B75" s="41"/>
      <c r="C75" s="41"/>
      <c r="E75" s="6" t="s">
        <v>69</v>
      </c>
      <c r="F75" s="6" t="s">
        <v>63</v>
      </c>
      <c r="G75" s="6" t="s">
        <v>85</v>
      </c>
      <c r="H75" s="6" t="s">
        <v>66</v>
      </c>
      <c r="I75" s="6" t="s">
        <v>67</v>
      </c>
    </row>
    <row r="76" spans="1:9" x14ac:dyDescent="0.25">
      <c r="A76" t="s">
        <v>86</v>
      </c>
      <c r="B76" s="41"/>
      <c r="C76" s="41"/>
      <c r="D76" t="s">
        <v>48</v>
      </c>
      <c r="E76" s="47">
        <v>232</v>
      </c>
      <c r="F76" s="47">
        <v>0.98</v>
      </c>
      <c r="G76" s="47">
        <v>0.109</v>
      </c>
      <c r="H76" s="227">
        <f>(E76*F76*G76)</f>
        <v>24.782239999999998</v>
      </c>
      <c r="I76" s="47" t="s">
        <v>28</v>
      </c>
    </row>
    <row r="77" spans="1:9" x14ac:dyDescent="0.25">
      <c r="A77" t="s">
        <v>86</v>
      </c>
      <c r="B77" s="41"/>
      <c r="C77" s="41"/>
      <c r="E77" s="47">
        <v>272</v>
      </c>
      <c r="F77" s="47">
        <v>0.98</v>
      </c>
      <c r="G77" s="47">
        <v>0.109</v>
      </c>
      <c r="H77" s="227">
        <f>(E77*F77*G77)</f>
        <v>29.055040000000002</v>
      </c>
      <c r="I77" s="47" t="s">
        <v>28</v>
      </c>
    </row>
    <row r="78" spans="1:9" x14ac:dyDescent="0.25">
      <c r="A78" s="178" t="s">
        <v>66</v>
      </c>
      <c r="B78" s="178"/>
      <c r="C78" s="178"/>
      <c r="D78" s="178"/>
      <c r="E78" s="178"/>
      <c r="F78" s="178"/>
      <c r="G78" s="178"/>
      <c r="H78" s="45">
        <f>SUM(H76:H77)</f>
        <v>53.83728</v>
      </c>
      <c r="I78" s="6" t="s">
        <v>28</v>
      </c>
    </row>
    <row r="79" spans="1:9" x14ac:dyDescent="0.25">
      <c r="A79" s="26"/>
      <c r="B79" s="26"/>
      <c r="C79" s="26"/>
      <c r="D79" s="26"/>
      <c r="E79" s="26"/>
      <c r="F79" s="26"/>
      <c r="G79" s="26"/>
      <c r="H79" s="44"/>
    </row>
    <row r="80" spans="1:9" x14ac:dyDescent="0.25">
      <c r="A80" s="6" t="s">
        <v>39</v>
      </c>
      <c r="B80" s="182" t="str">
        <f>(PLANILHA!D20)</f>
        <v>CORTE, DOBRA E MONTAGEM DE AÇO CA-50 DIÂMETRO (6,3MM A
12,5MM)</v>
      </c>
      <c r="C80" s="182"/>
      <c r="D80" s="182"/>
      <c r="E80" s="182"/>
      <c r="F80" s="182"/>
      <c r="G80" s="182"/>
      <c r="H80" s="182"/>
      <c r="I80" s="182"/>
    </row>
    <row r="81" spans="1:10" x14ac:dyDescent="0.25">
      <c r="B81" s="41"/>
      <c r="C81" s="41"/>
      <c r="D81" s="6" t="s">
        <v>235</v>
      </c>
      <c r="E81" s="6" t="s">
        <v>69</v>
      </c>
      <c r="F81" s="6" t="s">
        <v>63</v>
      </c>
      <c r="G81" s="6" t="s">
        <v>85</v>
      </c>
      <c r="H81" s="6" t="s">
        <v>66</v>
      </c>
      <c r="I81" s="6" t="s">
        <v>67</v>
      </c>
    </row>
    <row r="82" spans="1:10" x14ac:dyDescent="0.25">
      <c r="A82" t="s">
        <v>84</v>
      </c>
      <c r="B82" s="41"/>
      <c r="C82" s="41" t="s">
        <v>172</v>
      </c>
      <c r="D82" s="6"/>
      <c r="E82" s="227">
        <v>12</v>
      </c>
      <c r="F82" s="227">
        <v>1</v>
      </c>
      <c r="G82" s="47">
        <v>0.245</v>
      </c>
      <c r="H82" s="47">
        <f>(E82*F82*G82)</f>
        <v>2.94</v>
      </c>
      <c r="I82" s="47" t="s">
        <v>28</v>
      </c>
    </row>
    <row r="83" spans="1:10" x14ac:dyDescent="0.25">
      <c r="A83" t="s">
        <v>84</v>
      </c>
      <c r="B83" s="41"/>
      <c r="C83" s="41" t="s">
        <v>228</v>
      </c>
      <c r="D83" s="6"/>
      <c r="E83" s="227">
        <v>40</v>
      </c>
      <c r="F83" s="227">
        <v>1</v>
      </c>
      <c r="G83" s="47">
        <v>0.245</v>
      </c>
      <c r="H83" s="47">
        <f>(E83*F83*G83)</f>
        <v>9.8000000000000007</v>
      </c>
      <c r="I83" s="47" t="s">
        <v>28</v>
      </c>
    </row>
    <row r="84" spans="1:10" x14ac:dyDescent="0.25">
      <c r="A84" t="s">
        <v>233</v>
      </c>
      <c r="B84" s="41"/>
      <c r="C84" s="41" t="s">
        <v>87</v>
      </c>
      <c r="D84" s="45">
        <v>2</v>
      </c>
      <c r="E84" s="227">
        <v>5</v>
      </c>
      <c r="F84" s="227">
        <v>7</v>
      </c>
      <c r="G84" s="47">
        <v>0.624</v>
      </c>
      <c r="H84" s="227">
        <f>(D84*E84*F84*G84)</f>
        <v>43.68</v>
      </c>
      <c r="I84" s="47" t="s">
        <v>28</v>
      </c>
    </row>
    <row r="85" spans="1:10" x14ac:dyDescent="0.25">
      <c r="B85" s="41"/>
      <c r="C85" s="41"/>
      <c r="D85" s="45">
        <v>7</v>
      </c>
      <c r="E85" s="227">
        <v>5</v>
      </c>
      <c r="F85" s="227">
        <v>3.1</v>
      </c>
      <c r="G85" s="47">
        <v>0.624</v>
      </c>
      <c r="H85" s="227">
        <f>(D85*E85*F85*G85)</f>
        <v>67.703999999999994</v>
      </c>
      <c r="I85" s="47" t="s">
        <v>28</v>
      </c>
    </row>
    <row r="86" spans="1:10" x14ac:dyDescent="0.25">
      <c r="A86" t="s">
        <v>234</v>
      </c>
      <c r="B86" s="41"/>
      <c r="C86" s="41" t="s">
        <v>87</v>
      </c>
      <c r="D86" s="45">
        <v>1</v>
      </c>
      <c r="E86" s="227">
        <v>5</v>
      </c>
      <c r="F86" s="227">
        <v>10.199999999999999</v>
      </c>
      <c r="G86" s="47">
        <v>0.624</v>
      </c>
      <c r="H86" s="227">
        <f>(E86*F86*G86)</f>
        <v>31.824000000000002</v>
      </c>
      <c r="I86" s="47" t="s">
        <v>28</v>
      </c>
    </row>
    <row r="87" spans="1:10" x14ac:dyDescent="0.25">
      <c r="B87" s="41"/>
      <c r="C87" s="41"/>
      <c r="D87" s="45">
        <v>3</v>
      </c>
      <c r="E87" s="227">
        <v>5</v>
      </c>
      <c r="F87" s="227">
        <v>7.8</v>
      </c>
      <c r="G87" s="47">
        <v>0.624</v>
      </c>
      <c r="H87" s="227">
        <f t="shared" ref="H87" si="5">(E87*F87*G87)</f>
        <v>24.335999999999999</v>
      </c>
      <c r="I87" s="47" t="s">
        <v>28</v>
      </c>
    </row>
    <row r="88" spans="1:10" x14ac:dyDescent="0.25">
      <c r="B88" s="41"/>
      <c r="C88" s="41"/>
      <c r="D88" s="45">
        <v>1</v>
      </c>
      <c r="E88" s="227">
        <v>5</v>
      </c>
      <c r="F88" s="227">
        <v>7.6</v>
      </c>
      <c r="G88" s="47">
        <v>0.624</v>
      </c>
      <c r="H88" s="227"/>
      <c r="I88" s="47"/>
    </row>
    <row r="89" spans="1:10" x14ac:dyDescent="0.25">
      <c r="A89" t="s">
        <v>88</v>
      </c>
      <c r="B89" s="41"/>
      <c r="C89" s="41" t="s">
        <v>87</v>
      </c>
      <c r="D89" s="45">
        <v>26</v>
      </c>
      <c r="E89" s="227">
        <v>6</v>
      </c>
      <c r="F89" s="227">
        <v>0.6</v>
      </c>
      <c r="G89" s="47">
        <v>0.624</v>
      </c>
      <c r="H89" s="227">
        <f t="shared" ref="H89" si="6">(E89*F89*G89)</f>
        <v>2.2464</v>
      </c>
      <c r="I89" s="47" t="s">
        <v>28</v>
      </c>
    </row>
    <row r="91" spans="1:10" x14ac:dyDescent="0.25">
      <c r="A91" s="178" t="s">
        <v>66</v>
      </c>
      <c r="B91" s="178"/>
      <c r="C91" s="178"/>
      <c r="D91" s="178"/>
      <c r="E91" s="178"/>
      <c r="F91" s="178"/>
      <c r="G91" s="178"/>
      <c r="H91" s="45">
        <f>SUM(H82:H89)</f>
        <v>182.53039999999999</v>
      </c>
      <c r="I91" s="6" t="s">
        <v>28</v>
      </c>
    </row>
    <row r="92" spans="1:10" x14ac:dyDescent="0.25">
      <c r="B92" s="41"/>
      <c r="C92" s="41"/>
      <c r="E92" s="54"/>
      <c r="F92" s="54"/>
      <c r="G92" s="41"/>
      <c r="H92" s="41"/>
      <c r="I92" s="41"/>
    </row>
    <row r="93" spans="1:10" x14ac:dyDescent="0.25">
      <c r="A93" s="6" t="s">
        <v>150</v>
      </c>
      <c r="B93" s="182" t="str">
        <f>(PLANILHA!D21)</f>
        <v xml:space="preserve">PINTURA COM EMULSÃO ASFÁLTICA, DUAS (2) DEMÃOS
</v>
      </c>
      <c r="C93" s="182"/>
      <c r="D93" s="182"/>
      <c r="E93" s="182"/>
      <c r="F93" s="182"/>
      <c r="G93" s="182"/>
      <c r="H93" s="182"/>
      <c r="I93" s="182"/>
    </row>
    <row r="94" spans="1:10" x14ac:dyDescent="0.25">
      <c r="D94" s="6" t="s">
        <v>72</v>
      </c>
      <c r="E94" s="6" t="s">
        <v>89</v>
      </c>
      <c r="F94" s="6" t="s">
        <v>63</v>
      </c>
      <c r="G94" s="6" t="s">
        <v>90</v>
      </c>
      <c r="H94" s="6" t="s">
        <v>66</v>
      </c>
      <c r="I94" s="6" t="s">
        <v>67</v>
      </c>
      <c r="J94" s="44">
        <f>('MEMORIA CALCULO'!H284)</f>
        <v>281.97500000000002</v>
      </c>
    </row>
    <row r="95" spans="1:10" x14ac:dyDescent="0.25">
      <c r="A95" t="s">
        <v>236</v>
      </c>
      <c r="D95" s="6"/>
      <c r="E95" s="45">
        <v>2</v>
      </c>
      <c r="F95" s="45">
        <v>6.9</v>
      </c>
      <c r="G95" s="45">
        <v>0.6</v>
      </c>
      <c r="H95" s="47">
        <f t="shared" ref="H95:H99" si="7">(E95*F95*G95)</f>
        <v>8.2799999999999994</v>
      </c>
      <c r="I95" s="6" t="s">
        <v>62</v>
      </c>
      <c r="J95" s="44"/>
    </row>
    <row r="96" spans="1:10" x14ac:dyDescent="0.25">
      <c r="D96" s="6"/>
      <c r="E96" s="45">
        <v>7</v>
      </c>
      <c r="F96" s="45">
        <v>3</v>
      </c>
      <c r="G96" s="45">
        <v>0.6</v>
      </c>
      <c r="H96" s="47">
        <f t="shared" si="7"/>
        <v>12.6</v>
      </c>
      <c r="I96" s="6" t="s">
        <v>62</v>
      </c>
    </row>
    <row r="97" spans="1:9" x14ac:dyDescent="0.25">
      <c r="A97" t="s">
        <v>229</v>
      </c>
      <c r="D97" s="6"/>
      <c r="E97" s="45">
        <v>1</v>
      </c>
      <c r="F97" s="6">
        <v>39.950000000000003</v>
      </c>
      <c r="G97" s="45">
        <v>0.6</v>
      </c>
      <c r="H97" s="47">
        <f t="shared" si="7"/>
        <v>23.970000000000002</v>
      </c>
      <c r="I97" s="6" t="s">
        <v>62</v>
      </c>
    </row>
    <row r="98" spans="1:9" x14ac:dyDescent="0.25">
      <c r="A98" t="s">
        <v>237</v>
      </c>
      <c r="D98" s="6"/>
      <c r="E98" s="45">
        <v>26</v>
      </c>
      <c r="F98" s="45">
        <v>0.4</v>
      </c>
      <c r="G98" s="45">
        <v>0.4</v>
      </c>
      <c r="H98" s="47">
        <f t="shared" si="7"/>
        <v>4.16</v>
      </c>
      <c r="I98" s="6" t="s">
        <v>62</v>
      </c>
    </row>
    <row r="99" spans="1:9" x14ac:dyDescent="0.25">
      <c r="D99" s="45">
        <v>4</v>
      </c>
      <c r="E99" s="45">
        <v>26</v>
      </c>
      <c r="F99" s="45">
        <v>0.4</v>
      </c>
      <c r="G99" s="45">
        <v>0.2</v>
      </c>
      <c r="H99" s="47">
        <f t="shared" si="7"/>
        <v>2.08</v>
      </c>
      <c r="I99" s="6" t="s">
        <v>62</v>
      </c>
    </row>
    <row r="100" spans="1:9" x14ac:dyDescent="0.25">
      <c r="H100" s="41"/>
    </row>
    <row r="101" spans="1:9" x14ac:dyDescent="0.25">
      <c r="A101" s="178" t="s">
        <v>66</v>
      </c>
      <c r="B101" s="178"/>
      <c r="C101" s="178"/>
      <c r="D101" s="178"/>
      <c r="E101" s="178"/>
      <c r="F101" s="178"/>
      <c r="G101" s="178"/>
      <c r="H101" s="45">
        <f>SUM(H95:H100)</f>
        <v>51.09</v>
      </c>
      <c r="I101" s="52" t="s">
        <v>62</v>
      </c>
    </row>
    <row r="102" spans="1:9" x14ac:dyDescent="0.25">
      <c r="A102" s="26"/>
      <c r="B102" s="26"/>
      <c r="C102" s="26"/>
      <c r="D102" s="26"/>
      <c r="E102" s="26"/>
      <c r="F102" s="26"/>
      <c r="G102" s="26"/>
      <c r="H102" s="44"/>
    </row>
    <row r="103" spans="1:9" x14ac:dyDescent="0.25">
      <c r="A103" s="6" t="s">
        <v>151</v>
      </c>
      <c r="B103" s="182" t="str">
        <f>(PLANILHA!D22)</f>
        <v xml:space="preserve">LONA PLASTICA EXTRA FORTE PRETA, E = 200 MICRA                                                                                                                                                                                                                                                                                                                                                                                                                                                            </v>
      </c>
      <c r="C103" s="182"/>
      <c r="D103" s="182"/>
      <c r="E103" s="182"/>
      <c r="F103" s="182"/>
      <c r="G103" s="182"/>
      <c r="H103" s="182"/>
      <c r="I103" s="182"/>
    </row>
    <row r="104" spans="1:9" x14ac:dyDescent="0.25">
      <c r="E104" s="6" t="s">
        <v>89</v>
      </c>
      <c r="F104" s="6" t="s">
        <v>63</v>
      </c>
      <c r="G104" s="6" t="s">
        <v>91</v>
      </c>
      <c r="H104" s="6" t="s">
        <v>66</v>
      </c>
      <c r="I104" s="6" t="s">
        <v>67</v>
      </c>
    </row>
    <row r="105" spans="1:9" x14ac:dyDescent="0.25">
      <c r="A105" t="s">
        <v>92</v>
      </c>
      <c r="E105" s="45">
        <v>4</v>
      </c>
      <c r="F105" s="45">
        <v>6.9</v>
      </c>
      <c r="G105" s="45">
        <v>3</v>
      </c>
      <c r="H105" s="45">
        <f t="shared" ref="H105" si="8">(E105*F105*G105)</f>
        <v>82.800000000000011</v>
      </c>
      <c r="I105" s="6" t="s">
        <v>62</v>
      </c>
    </row>
    <row r="106" spans="1:9" x14ac:dyDescent="0.25">
      <c r="A106" s="178" t="s">
        <v>66</v>
      </c>
      <c r="B106" s="178"/>
      <c r="C106" s="178"/>
      <c r="D106" s="178"/>
      <c r="E106" s="178"/>
      <c r="F106" s="178"/>
      <c r="G106" s="178"/>
      <c r="H106" s="45">
        <f>SUM(H105)</f>
        <v>82.800000000000011</v>
      </c>
      <c r="I106" s="6" t="s">
        <v>62</v>
      </c>
    </row>
    <row r="107" spans="1:9" x14ac:dyDescent="0.25">
      <c r="A107" s="26"/>
      <c r="B107" s="26"/>
      <c r="C107" s="26"/>
      <c r="D107" s="26"/>
      <c r="E107" s="26"/>
      <c r="F107" s="26"/>
      <c r="G107" s="26"/>
      <c r="H107" s="44"/>
    </row>
    <row r="108" spans="1:9" x14ac:dyDescent="0.25">
      <c r="A108" s="6" t="s">
        <v>254</v>
      </c>
      <c r="B108" s="182" t="str">
        <f>(PLANILHA!D23)</f>
        <v>REATERRO MANUAL DE VALA, INCLUSIVE ESPALHAMENTO E
COMPACTAÇÃO MANUAL COM SOQUETE</v>
      </c>
      <c r="C108" s="182"/>
      <c r="D108" s="182"/>
      <c r="E108" s="182"/>
      <c r="F108" s="182"/>
      <c r="G108" s="182"/>
      <c r="H108" s="182"/>
      <c r="I108" s="182"/>
    </row>
    <row r="109" spans="1:9" x14ac:dyDescent="0.25">
      <c r="B109" s="42"/>
      <c r="C109" s="42"/>
      <c r="D109" s="42"/>
      <c r="E109" s="128" t="s">
        <v>255</v>
      </c>
      <c r="F109" s="128" t="s">
        <v>257</v>
      </c>
      <c r="G109" s="128" t="s">
        <v>258</v>
      </c>
      <c r="H109" s="6" t="s">
        <v>66</v>
      </c>
      <c r="I109" s="6" t="s">
        <v>67</v>
      </c>
    </row>
    <row r="110" spans="1:9" x14ac:dyDescent="0.25">
      <c r="B110" s="42"/>
      <c r="C110" s="42"/>
      <c r="D110" s="128" t="s">
        <v>256</v>
      </c>
      <c r="E110" s="131">
        <f>(H43)</f>
        <v>10.40635</v>
      </c>
      <c r="F110" s="131">
        <f>(H61)</f>
        <v>1.9110000000000003</v>
      </c>
      <c r="G110" s="131">
        <f>(H72)</f>
        <v>6.9576000000000011</v>
      </c>
      <c r="H110" s="131">
        <f>(E110-F110-G110)</f>
        <v>1.5377499999999991</v>
      </c>
      <c r="I110" s="132" t="s">
        <v>81</v>
      </c>
    </row>
    <row r="111" spans="1:9" x14ac:dyDescent="0.25">
      <c r="A111" s="178" t="s">
        <v>66</v>
      </c>
      <c r="B111" s="178"/>
      <c r="C111" s="178"/>
      <c r="D111" s="178"/>
      <c r="E111" s="178"/>
      <c r="F111" s="178"/>
      <c r="G111" s="178"/>
      <c r="H111" s="45">
        <f>SUM(H110)</f>
        <v>1.5377499999999991</v>
      </c>
      <c r="I111" s="6" t="s">
        <v>81</v>
      </c>
    </row>
    <row r="112" spans="1:9" x14ac:dyDescent="0.25">
      <c r="A112" s="26"/>
      <c r="B112" s="26"/>
      <c r="C112" s="26"/>
      <c r="D112" s="26"/>
      <c r="E112" s="26"/>
      <c r="F112" s="26"/>
      <c r="G112" s="26"/>
      <c r="H112" s="44"/>
    </row>
    <row r="113" spans="1:9" x14ac:dyDescent="0.25">
      <c r="A113" s="43">
        <v>3</v>
      </c>
      <c r="B113" s="185" t="str">
        <f>(PLANILHA!C26)</f>
        <v>SUPERESTRUTURA</v>
      </c>
      <c r="C113" s="185"/>
      <c r="D113" s="185"/>
      <c r="E113" s="185"/>
      <c r="F113" s="185"/>
      <c r="G113" s="185"/>
      <c r="H113" s="185"/>
      <c r="I113" s="185"/>
    </row>
    <row r="115" spans="1:9" x14ac:dyDescent="0.25">
      <c r="A115" s="6" t="s">
        <v>41</v>
      </c>
      <c r="B115" s="182" t="str">
        <f>(PLANILHA!D28)</f>
        <v>MONTAGEM E DESMONTAGEM DE FÔRMA DE LAJE MACIÇA, PÉ-DIREITO SIMPLES, EM CHAPA DE MADEIRA COMPENSADA RESINADA E CIMBRAMENTO DE MADEIRA, 2 UTILIZAÇÕES. AF_03/2022</v>
      </c>
      <c r="C115" s="182"/>
      <c r="D115" s="182"/>
      <c r="E115" s="182"/>
      <c r="F115" s="182"/>
      <c r="G115" s="182"/>
      <c r="H115" s="182"/>
      <c r="I115" s="182"/>
    </row>
    <row r="116" spans="1:9" x14ac:dyDescent="0.25">
      <c r="E116" s="6" t="s">
        <v>89</v>
      </c>
      <c r="F116" s="6" t="s">
        <v>63</v>
      </c>
      <c r="G116" s="6" t="s">
        <v>91</v>
      </c>
      <c r="H116" s="6" t="s">
        <v>66</v>
      </c>
      <c r="I116" s="6" t="s">
        <v>67</v>
      </c>
    </row>
    <row r="117" spans="1:9" x14ac:dyDescent="0.25">
      <c r="A117" s="55" t="s">
        <v>93</v>
      </c>
      <c r="E117" s="45">
        <v>3</v>
      </c>
      <c r="F117" s="45">
        <v>6.9</v>
      </c>
      <c r="G117" s="45">
        <v>3</v>
      </c>
      <c r="H117" s="45">
        <f>(E117*F117*G117)</f>
        <v>62.100000000000009</v>
      </c>
      <c r="I117" s="6" t="s">
        <v>62</v>
      </c>
    </row>
    <row r="118" spans="1:9" x14ac:dyDescent="0.25">
      <c r="A118" t="s">
        <v>92</v>
      </c>
    </row>
    <row r="120" spans="1:9" x14ac:dyDescent="0.25">
      <c r="A120" s="178" t="s">
        <v>66</v>
      </c>
      <c r="B120" s="178"/>
      <c r="C120" s="178"/>
      <c r="D120" s="178"/>
      <c r="E120" s="178"/>
      <c r="F120" s="178"/>
      <c r="G120" s="178"/>
      <c r="H120" s="45">
        <f>SUM(H117)</f>
        <v>62.100000000000009</v>
      </c>
      <c r="I120" s="52" t="s">
        <v>62</v>
      </c>
    </row>
    <row r="121" spans="1:9" x14ac:dyDescent="0.25">
      <c r="A121" s="6" t="s">
        <v>43</v>
      </c>
      <c r="B121" s="182" t="str">
        <f>(PLANILHA!D29)</f>
        <v xml:space="preserve">FORMA E DESFORMA DE TÁBUA E SARRAFO,
REAPROVEITAMENTO </v>
      </c>
      <c r="C121" s="182"/>
      <c r="D121" s="182"/>
      <c r="E121" s="182"/>
      <c r="F121" s="182"/>
      <c r="G121" s="182"/>
      <c r="H121" s="182"/>
      <c r="I121" s="182"/>
    </row>
    <row r="122" spans="1:9" x14ac:dyDescent="0.25">
      <c r="E122" s="44"/>
      <c r="F122" s="44"/>
      <c r="G122" s="44"/>
      <c r="H122" s="44"/>
    </row>
    <row r="123" spans="1:9" x14ac:dyDescent="0.25">
      <c r="A123" s="55" t="s">
        <v>125</v>
      </c>
      <c r="D123" s="6" t="s">
        <v>238</v>
      </c>
      <c r="E123" s="6" t="s">
        <v>89</v>
      </c>
      <c r="F123" s="6" t="s">
        <v>63</v>
      </c>
      <c r="G123" s="6" t="s">
        <v>91</v>
      </c>
      <c r="H123" s="6" t="s">
        <v>66</v>
      </c>
      <c r="I123" s="6" t="s">
        <v>67</v>
      </c>
    </row>
    <row r="124" spans="1:9" x14ac:dyDescent="0.25">
      <c r="D124" s="6">
        <v>3</v>
      </c>
      <c r="E124" s="45">
        <v>2</v>
      </c>
      <c r="F124" s="45">
        <v>6.9</v>
      </c>
      <c r="G124" s="45">
        <v>0.1</v>
      </c>
      <c r="H124" s="45">
        <f t="shared" ref="H124" si="9">(E124*F124*G124)</f>
        <v>1.3800000000000001</v>
      </c>
      <c r="I124" s="6" t="s">
        <v>62</v>
      </c>
    </row>
    <row r="125" spans="1:9" x14ac:dyDescent="0.25">
      <c r="A125" s="55"/>
      <c r="D125" s="6">
        <v>3</v>
      </c>
      <c r="E125" s="45">
        <v>2</v>
      </c>
      <c r="F125" s="45">
        <v>3</v>
      </c>
      <c r="G125" s="45">
        <v>0.1</v>
      </c>
      <c r="H125" s="45">
        <f t="shared" ref="H125" si="10">(E125*F125*G125)</f>
        <v>0.60000000000000009</v>
      </c>
      <c r="I125" s="6" t="s">
        <v>62</v>
      </c>
    </row>
    <row r="126" spans="1:9" x14ac:dyDescent="0.25">
      <c r="A126" s="55" t="s">
        <v>239</v>
      </c>
      <c r="D126" s="6" t="s">
        <v>69</v>
      </c>
      <c r="E126" s="6" t="s">
        <v>72</v>
      </c>
      <c r="F126" s="6" t="s">
        <v>64</v>
      </c>
      <c r="G126" s="6" t="s">
        <v>65</v>
      </c>
      <c r="H126" s="6" t="s">
        <v>66</v>
      </c>
      <c r="I126" s="6" t="s">
        <v>67</v>
      </c>
    </row>
    <row r="127" spans="1:9" x14ac:dyDescent="0.25">
      <c r="A127" t="s">
        <v>95</v>
      </c>
      <c r="B127" t="s">
        <v>68</v>
      </c>
      <c r="D127" s="45">
        <v>3</v>
      </c>
      <c r="E127" s="45">
        <v>2</v>
      </c>
      <c r="F127" s="45">
        <v>0.2</v>
      </c>
      <c r="G127" s="45">
        <v>2.5</v>
      </c>
      <c r="H127" s="45">
        <f t="shared" ref="H127:H131" si="11">(D127*E127*F127*G127)</f>
        <v>3.0000000000000004</v>
      </c>
      <c r="I127" s="6" t="s">
        <v>62</v>
      </c>
    </row>
    <row r="128" spans="1:9" x14ac:dyDescent="0.25">
      <c r="D128" s="45">
        <v>2</v>
      </c>
      <c r="E128" s="45">
        <v>3</v>
      </c>
      <c r="F128" s="45">
        <v>0.2</v>
      </c>
      <c r="G128" s="45">
        <v>2.5</v>
      </c>
      <c r="H128" s="45">
        <f t="shared" si="11"/>
        <v>3.0000000000000004</v>
      </c>
      <c r="I128" s="6" t="s">
        <v>62</v>
      </c>
    </row>
    <row r="129" spans="1:9" x14ac:dyDescent="0.25">
      <c r="A129" t="s">
        <v>96</v>
      </c>
      <c r="B129" t="s">
        <v>68</v>
      </c>
      <c r="D129" s="45">
        <v>1</v>
      </c>
      <c r="E129" s="45">
        <v>2</v>
      </c>
      <c r="F129" s="45">
        <v>0.2</v>
      </c>
      <c r="G129" s="45">
        <v>2.5</v>
      </c>
      <c r="H129" s="45">
        <f t="shared" si="11"/>
        <v>1</v>
      </c>
      <c r="I129" s="6" t="s">
        <v>62</v>
      </c>
    </row>
    <row r="130" spans="1:9" x14ac:dyDescent="0.25">
      <c r="D130" s="45">
        <v>1</v>
      </c>
      <c r="E130" s="45">
        <v>1</v>
      </c>
      <c r="F130" s="45">
        <v>0.1</v>
      </c>
      <c r="G130" s="45">
        <v>2.5</v>
      </c>
      <c r="H130" s="45">
        <f t="shared" si="11"/>
        <v>0.25</v>
      </c>
      <c r="I130" s="6" t="s">
        <v>62</v>
      </c>
    </row>
    <row r="131" spans="1:9" x14ac:dyDescent="0.25">
      <c r="A131" t="s">
        <v>228</v>
      </c>
      <c r="B131" t="s">
        <v>239</v>
      </c>
      <c r="D131" s="45">
        <v>20</v>
      </c>
      <c r="E131" s="45">
        <v>2</v>
      </c>
      <c r="F131" s="45">
        <v>0.2</v>
      </c>
      <c r="G131" s="45">
        <v>2</v>
      </c>
      <c r="H131" s="45">
        <f t="shared" si="11"/>
        <v>16</v>
      </c>
      <c r="I131" s="6" t="s">
        <v>62</v>
      </c>
    </row>
    <row r="132" spans="1:9" x14ac:dyDescent="0.25">
      <c r="D132" s="45"/>
      <c r="E132" s="45"/>
      <c r="F132" s="45"/>
      <c r="G132" s="45"/>
      <c r="H132" s="45"/>
      <c r="I132" s="6"/>
    </row>
    <row r="133" spans="1:9" x14ac:dyDescent="0.25">
      <c r="D133" s="44"/>
      <c r="E133" s="44"/>
      <c r="F133" s="44"/>
      <c r="G133" s="44"/>
      <c r="H133" s="44"/>
    </row>
    <row r="134" spans="1:9" x14ac:dyDescent="0.25">
      <c r="A134" s="178" t="s">
        <v>66</v>
      </c>
      <c r="B134" s="178"/>
      <c r="C134" s="178"/>
      <c r="D134" s="178"/>
      <c r="E134" s="178"/>
      <c r="F134" s="178"/>
      <c r="G134" s="178"/>
      <c r="H134" s="45">
        <f>(H124+H125+H127+H128+H129+H130+H131)</f>
        <v>25.23</v>
      </c>
      <c r="I134" s="52" t="s">
        <v>62</v>
      </c>
    </row>
    <row r="136" spans="1:9" x14ac:dyDescent="0.25">
      <c r="A136" s="6" t="s">
        <v>152</v>
      </c>
      <c r="B136" s="182" t="str">
        <f>(PLANILHA!D30)</f>
        <v>FORNECIMENTO DE CONCRETO ESTRUTURAL, USINADO
BOMBEADO, COM FCK 25 MPA, INCLUSIVE LANÇAMENTO,
ADENSAMENTO E ACABAMENTO (FUNDAÇÃO)</v>
      </c>
      <c r="C136" s="182"/>
      <c r="D136" s="182"/>
      <c r="E136" s="182"/>
      <c r="F136" s="182"/>
      <c r="G136" s="182"/>
      <c r="H136" s="182"/>
      <c r="I136" s="182"/>
    </row>
    <row r="138" spans="1:9" x14ac:dyDescent="0.25">
      <c r="A138" s="55" t="s">
        <v>93</v>
      </c>
    </row>
    <row r="139" spans="1:9" x14ac:dyDescent="0.25">
      <c r="D139" s="6" t="s">
        <v>89</v>
      </c>
      <c r="E139" s="6" t="s">
        <v>63</v>
      </c>
      <c r="F139" s="6" t="s">
        <v>91</v>
      </c>
      <c r="G139" s="6" t="s">
        <v>97</v>
      </c>
      <c r="H139" s="6" t="s">
        <v>66</v>
      </c>
      <c r="I139" s="6" t="s">
        <v>67</v>
      </c>
    </row>
    <row r="140" spans="1:9" x14ac:dyDescent="0.25">
      <c r="A140" t="s">
        <v>92</v>
      </c>
      <c r="D140" s="45">
        <v>4</v>
      </c>
      <c r="E140" s="45">
        <v>6.9</v>
      </c>
      <c r="F140" s="45">
        <v>3</v>
      </c>
      <c r="G140" s="45">
        <v>0.1</v>
      </c>
      <c r="H140" s="45">
        <f t="shared" ref="H140" si="12">(D140*E140*F140*G140)</f>
        <v>8.2800000000000011</v>
      </c>
      <c r="I140" s="6" t="s">
        <v>62</v>
      </c>
    </row>
    <row r="141" spans="1:9" x14ac:dyDescent="0.25">
      <c r="D141" s="6"/>
      <c r="E141" s="6"/>
      <c r="F141" s="6"/>
      <c r="G141" s="6"/>
      <c r="H141" s="6"/>
      <c r="I141" s="6"/>
    </row>
    <row r="142" spans="1:9" x14ac:dyDescent="0.25">
      <c r="A142" s="55" t="s">
        <v>94</v>
      </c>
      <c r="D142" s="6" t="s">
        <v>69</v>
      </c>
      <c r="E142" s="6" t="s">
        <v>91</v>
      </c>
      <c r="F142" s="6" t="s">
        <v>64</v>
      </c>
      <c r="G142" s="6" t="s">
        <v>65</v>
      </c>
      <c r="H142" s="6" t="s">
        <v>66</v>
      </c>
      <c r="I142" s="6" t="s">
        <v>67</v>
      </c>
    </row>
    <row r="143" spans="1:9" x14ac:dyDescent="0.25">
      <c r="A143" t="s">
        <v>95</v>
      </c>
      <c r="B143" t="s">
        <v>68</v>
      </c>
      <c r="D143" s="45">
        <v>5</v>
      </c>
      <c r="E143" s="45">
        <v>0.2</v>
      </c>
      <c r="F143" s="45">
        <v>0.2</v>
      </c>
      <c r="G143" s="45">
        <v>2.5</v>
      </c>
      <c r="H143" s="45">
        <f t="shared" ref="H143:H145" si="13">(D143*E143*F143*G143)</f>
        <v>0.5</v>
      </c>
      <c r="I143" s="6" t="s">
        <v>62</v>
      </c>
    </row>
    <row r="144" spans="1:9" x14ac:dyDescent="0.25">
      <c r="A144" t="s">
        <v>96</v>
      </c>
      <c r="B144" t="s">
        <v>68</v>
      </c>
      <c r="D144" s="45">
        <v>1</v>
      </c>
      <c r="E144" s="45">
        <v>0.1</v>
      </c>
      <c r="F144" s="45">
        <v>0.2</v>
      </c>
      <c r="G144" s="45">
        <v>2.5</v>
      </c>
      <c r="H144" s="45">
        <f t="shared" si="13"/>
        <v>5.000000000000001E-2</v>
      </c>
      <c r="I144" s="6" t="s">
        <v>62</v>
      </c>
    </row>
    <row r="145" spans="1:9" x14ac:dyDescent="0.25">
      <c r="A145" t="s">
        <v>228</v>
      </c>
      <c r="B145" t="s">
        <v>239</v>
      </c>
      <c r="D145" s="45">
        <v>20</v>
      </c>
      <c r="E145" s="45">
        <v>0.2</v>
      </c>
      <c r="F145" s="45">
        <v>0.2</v>
      </c>
      <c r="G145" s="45">
        <v>2</v>
      </c>
      <c r="H145" s="45">
        <f t="shared" si="13"/>
        <v>1.6</v>
      </c>
      <c r="I145" s="6" t="s">
        <v>62</v>
      </c>
    </row>
    <row r="146" spans="1:9" x14ac:dyDescent="0.25">
      <c r="D146" s="59"/>
      <c r="E146" s="59"/>
      <c r="F146" s="59"/>
      <c r="G146" s="59"/>
      <c r="H146" s="44"/>
    </row>
    <row r="147" spans="1:9" x14ac:dyDescent="0.25">
      <c r="A147" s="178" t="s">
        <v>66</v>
      </c>
      <c r="B147" s="178"/>
      <c r="C147" s="178"/>
      <c r="D147" s="178"/>
      <c r="E147" s="178"/>
      <c r="F147" s="178"/>
      <c r="G147" s="178"/>
      <c r="H147" s="45">
        <f>SUM(H143:H144)</f>
        <v>0.55000000000000004</v>
      </c>
      <c r="I147" s="52" t="s">
        <v>62</v>
      </c>
    </row>
    <row r="149" spans="1:9" x14ac:dyDescent="0.25">
      <c r="A149" s="6" t="s">
        <v>153</v>
      </c>
      <c r="B149" s="178" t="str">
        <f>(PLANILHA!D31)</f>
        <v>CORTE, DOBRA E MONTAGEM DE AÇO CA-60 DIÂMETRO (4,2MM A
5,0MM)</v>
      </c>
      <c r="C149" s="178"/>
      <c r="D149" s="178"/>
      <c r="E149" s="178"/>
      <c r="F149" s="178"/>
      <c r="G149" s="178"/>
      <c r="H149" s="178"/>
      <c r="I149" s="178"/>
    </row>
    <row r="150" spans="1:9" x14ac:dyDescent="0.25">
      <c r="A150" t="s">
        <v>98</v>
      </c>
    </row>
    <row r="151" spans="1:9" x14ac:dyDescent="0.25">
      <c r="F151" s="6" t="s">
        <v>240</v>
      </c>
      <c r="G151" s="6" t="s">
        <v>65</v>
      </c>
      <c r="H151" s="6" t="s">
        <v>66</v>
      </c>
      <c r="I151" s="6" t="s">
        <v>67</v>
      </c>
    </row>
    <row r="152" spans="1:9" x14ac:dyDescent="0.25">
      <c r="A152" t="s">
        <v>95</v>
      </c>
      <c r="B152" t="s">
        <v>68</v>
      </c>
      <c r="F152" s="45">
        <v>5</v>
      </c>
      <c r="G152" s="45">
        <v>3.1</v>
      </c>
      <c r="H152" s="45">
        <f>(F152*G152)</f>
        <v>15.5</v>
      </c>
      <c r="I152" s="6" t="s">
        <v>23</v>
      </c>
    </row>
    <row r="153" spans="1:9" x14ac:dyDescent="0.25">
      <c r="F153" s="6" t="s">
        <v>66</v>
      </c>
      <c r="G153" s="6"/>
      <c r="H153" s="45">
        <f>SUM(H152:H152)</f>
        <v>15.5</v>
      </c>
      <c r="I153" s="6" t="s">
        <v>23</v>
      </c>
    </row>
    <row r="154" spans="1:9" x14ac:dyDescent="0.25">
      <c r="F154" s="6"/>
      <c r="G154" s="6" t="s">
        <v>97</v>
      </c>
      <c r="H154" s="6">
        <v>0.15</v>
      </c>
      <c r="I154" s="6"/>
    </row>
    <row r="155" spans="1:9" x14ac:dyDescent="0.25">
      <c r="F155" s="6"/>
      <c r="G155" s="6" t="s">
        <v>99</v>
      </c>
      <c r="H155" s="45">
        <f>(H153/H154)</f>
        <v>103.33333333333334</v>
      </c>
      <c r="I155" s="6" t="s">
        <v>100</v>
      </c>
    </row>
    <row r="156" spans="1:9" x14ac:dyDescent="0.25">
      <c r="F156" s="6"/>
      <c r="G156" s="6" t="s">
        <v>63</v>
      </c>
      <c r="H156" s="45">
        <v>0.78</v>
      </c>
      <c r="I156" s="6" t="s">
        <v>23</v>
      </c>
    </row>
    <row r="157" spans="1:9" x14ac:dyDescent="0.25">
      <c r="F157" s="6"/>
      <c r="G157" s="6" t="s">
        <v>85</v>
      </c>
      <c r="H157" s="47">
        <v>0.154</v>
      </c>
      <c r="I157" s="6" t="s">
        <v>28</v>
      </c>
    </row>
    <row r="158" spans="1:9" x14ac:dyDescent="0.25">
      <c r="G158" s="55" t="s">
        <v>66</v>
      </c>
      <c r="H158" s="57">
        <f>(H155*H156*H157)</f>
        <v>12.412400000000002</v>
      </c>
      <c r="I158" s="55" t="s">
        <v>28</v>
      </c>
    </row>
    <row r="159" spans="1:9" x14ac:dyDescent="0.25">
      <c r="H159" s="44"/>
    </row>
    <row r="160" spans="1:9" x14ac:dyDescent="0.25">
      <c r="A160" t="s">
        <v>96</v>
      </c>
      <c r="B160" t="s">
        <v>68</v>
      </c>
      <c r="F160" s="45">
        <v>1</v>
      </c>
      <c r="G160" s="45">
        <v>3.1</v>
      </c>
      <c r="H160" s="45">
        <f>(F160*G160)</f>
        <v>3.1</v>
      </c>
      <c r="I160" s="6" t="s">
        <v>23</v>
      </c>
    </row>
    <row r="161" spans="1:9" x14ac:dyDescent="0.25">
      <c r="F161" s="6" t="s">
        <v>66</v>
      </c>
      <c r="G161" s="6"/>
      <c r="H161" s="45">
        <f>SUM(H160:H160)</f>
        <v>3.1</v>
      </c>
      <c r="I161" s="6"/>
    </row>
    <row r="162" spans="1:9" x14ac:dyDescent="0.25">
      <c r="F162" s="6"/>
      <c r="G162" s="6" t="s">
        <v>97</v>
      </c>
      <c r="H162" s="6">
        <v>0.15</v>
      </c>
      <c r="I162" s="6"/>
    </row>
    <row r="163" spans="1:9" x14ac:dyDescent="0.25">
      <c r="F163" s="6"/>
      <c r="G163" s="6" t="s">
        <v>99</v>
      </c>
      <c r="H163" s="45">
        <f>(H161/H162)</f>
        <v>20.666666666666668</v>
      </c>
      <c r="I163" s="6" t="s">
        <v>100</v>
      </c>
    </row>
    <row r="164" spans="1:9" x14ac:dyDescent="0.25">
      <c r="F164" s="6"/>
      <c r="G164" s="6" t="s">
        <v>63</v>
      </c>
      <c r="H164" s="45">
        <v>0.57999999999999996</v>
      </c>
      <c r="I164" s="6" t="s">
        <v>23</v>
      </c>
    </row>
    <row r="165" spans="1:9" x14ac:dyDescent="0.25">
      <c r="F165" s="6"/>
      <c r="G165" s="6" t="s">
        <v>85</v>
      </c>
      <c r="H165" s="47">
        <v>0.154</v>
      </c>
      <c r="I165" s="6" t="s">
        <v>28</v>
      </c>
    </row>
    <row r="166" spans="1:9" x14ac:dyDescent="0.25">
      <c r="G166" s="55" t="s">
        <v>66</v>
      </c>
      <c r="H166" s="57">
        <f>(H163*H164*H165)</f>
        <v>1.8459466666666666</v>
      </c>
      <c r="I166" s="55" t="s">
        <v>28</v>
      </c>
    </row>
    <row r="167" spans="1:9" x14ac:dyDescent="0.25">
      <c r="G167" s="55"/>
      <c r="H167" s="57"/>
      <c r="I167" s="55"/>
    </row>
    <row r="168" spans="1:9" x14ac:dyDescent="0.25">
      <c r="A168" t="s">
        <v>241</v>
      </c>
      <c r="F168" s="45">
        <v>20</v>
      </c>
      <c r="G168" s="45">
        <v>3.1</v>
      </c>
      <c r="H168" s="45">
        <f>(F168*G168)</f>
        <v>62</v>
      </c>
      <c r="I168" s="5"/>
    </row>
    <row r="169" spans="1:9" x14ac:dyDescent="0.25">
      <c r="F169" s="6"/>
      <c r="G169" s="6" t="s">
        <v>97</v>
      </c>
      <c r="H169" s="6">
        <v>0.15</v>
      </c>
      <c r="I169" s="6"/>
    </row>
    <row r="170" spans="1:9" x14ac:dyDescent="0.25">
      <c r="F170" s="6"/>
      <c r="G170" s="6" t="s">
        <v>99</v>
      </c>
      <c r="H170" s="45">
        <f>(H168/H169)</f>
        <v>413.33333333333337</v>
      </c>
      <c r="I170" s="6" t="s">
        <v>100</v>
      </c>
    </row>
    <row r="171" spans="1:9" x14ac:dyDescent="0.25">
      <c r="F171" s="6"/>
      <c r="G171" s="6" t="s">
        <v>63</v>
      </c>
      <c r="H171" s="45">
        <v>0.78</v>
      </c>
      <c r="I171" s="6" t="s">
        <v>23</v>
      </c>
    </row>
    <row r="172" spans="1:9" x14ac:dyDescent="0.25">
      <c r="F172" s="6"/>
      <c r="G172" s="6" t="s">
        <v>85</v>
      </c>
      <c r="H172" s="47">
        <v>0.154</v>
      </c>
      <c r="I172" s="6" t="s">
        <v>28</v>
      </c>
    </row>
    <row r="173" spans="1:9" x14ac:dyDescent="0.25">
      <c r="G173" s="55" t="s">
        <v>66</v>
      </c>
      <c r="H173" s="57">
        <f>(H170*H171*H172)</f>
        <v>49.649600000000007</v>
      </c>
      <c r="I173" s="55" t="s">
        <v>28</v>
      </c>
    </row>
    <row r="174" spans="1:9" x14ac:dyDescent="0.25">
      <c r="G174" s="55"/>
      <c r="H174" s="57"/>
      <c r="I174" s="55"/>
    </row>
    <row r="175" spans="1:9" x14ac:dyDescent="0.25">
      <c r="A175" s="178" t="s">
        <v>66</v>
      </c>
      <c r="B175" s="178"/>
      <c r="C175" s="178"/>
      <c r="D175" s="178"/>
      <c r="E175" s="178"/>
      <c r="F175" s="178"/>
      <c r="G175" s="178"/>
      <c r="H175" s="58">
        <f>(H158+H166+H173)</f>
        <v>63.907946666666675</v>
      </c>
      <c r="I175" s="52" t="s">
        <v>62</v>
      </c>
    </row>
    <row r="177" spans="1:9" x14ac:dyDescent="0.25">
      <c r="A177" s="6" t="s">
        <v>154</v>
      </c>
      <c r="B177" s="178" t="str">
        <f>(PLANILHA!D32)</f>
        <v>CORTE, DOBRA E MONTAGEM DE AÇO CA-50 DIÂMETRO (6,3MM A
12,5MM)</v>
      </c>
      <c r="C177" s="178"/>
      <c r="D177" s="178"/>
      <c r="E177" s="178"/>
      <c r="F177" s="178"/>
      <c r="G177" s="178"/>
      <c r="H177" s="178"/>
      <c r="I177" s="178"/>
    </row>
    <row r="178" spans="1:9" x14ac:dyDescent="0.25">
      <c r="A178" t="s">
        <v>101</v>
      </c>
    </row>
    <row r="179" spans="1:9" x14ac:dyDescent="0.25">
      <c r="F179" s="6" t="s">
        <v>69</v>
      </c>
      <c r="G179" s="6" t="s">
        <v>65</v>
      </c>
      <c r="H179" s="6" t="s">
        <v>66</v>
      </c>
      <c r="I179" s="6" t="s">
        <v>67</v>
      </c>
    </row>
    <row r="180" spans="1:9" x14ac:dyDescent="0.25">
      <c r="A180" t="s">
        <v>95</v>
      </c>
      <c r="B180" t="s">
        <v>68</v>
      </c>
      <c r="F180" s="45">
        <v>5</v>
      </c>
      <c r="G180" s="45">
        <v>3.1</v>
      </c>
      <c r="H180" s="45">
        <f t="shared" ref="H180:H182" si="14">(F180*G180)</f>
        <v>15.5</v>
      </c>
      <c r="I180" s="6" t="s">
        <v>23</v>
      </c>
    </row>
    <row r="181" spans="1:9" x14ac:dyDescent="0.25">
      <c r="A181" t="s">
        <v>96</v>
      </c>
      <c r="B181" t="s">
        <v>68</v>
      </c>
      <c r="F181" s="45">
        <v>1</v>
      </c>
      <c r="G181" s="45">
        <v>3.1</v>
      </c>
      <c r="H181" s="45">
        <f t="shared" si="14"/>
        <v>3.1</v>
      </c>
      <c r="I181" s="6" t="s">
        <v>23</v>
      </c>
    </row>
    <row r="182" spans="1:9" x14ac:dyDescent="0.25">
      <c r="A182" t="s">
        <v>242</v>
      </c>
      <c r="F182" s="45">
        <v>20</v>
      </c>
      <c r="G182" s="45">
        <v>3.1</v>
      </c>
      <c r="H182" s="45">
        <f t="shared" si="14"/>
        <v>62</v>
      </c>
      <c r="I182" s="6" t="s">
        <v>23</v>
      </c>
    </row>
    <row r="183" spans="1:9" x14ac:dyDescent="0.25">
      <c r="F183" s="6" t="s">
        <v>66</v>
      </c>
      <c r="G183" s="6"/>
      <c r="H183" s="45">
        <f>SUM(H180:H182)</f>
        <v>80.599999999999994</v>
      </c>
      <c r="I183" s="6" t="s">
        <v>23</v>
      </c>
    </row>
    <row r="184" spans="1:9" x14ac:dyDescent="0.25">
      <c r="F184" s="178" t="s">
        <v>264</v>
      </c>
      <c r="G184" s="178"/>
      <c r="H184" s="45">
        <v>4</v>
      </c>
      <c r="I184" s="6" t="s">
        <v>67</v>
      </c>
    </row>
    <row r="185" spans="1:9" x14ac:dyDescent="0.25">
      <c r="F185" s="178" t="s">
        <v>85</v>
      </c>
      <c r="G185" s="178"/>
      <c r="H185" s="6">
        <v>0.624</v>
      </c>
      <c r="I185" s="6" t="s">
        <v>28</v>
      </c>
    </row>
    <row r="186" spans="1:9" x14ac:dyDescent="0.25">
      <c r="H186" s="45">
        <f>(H183*H184*H185)</f>
        <v>201.17759999999998</v>
      </c>
      <c r="I186" s="6" t="s">
        <v>28</v>
      </c>
    </row>
    <row r="187" spans="1:9" x14ac:dyDescent="0.25">
      <c r="A187" s="178" t="s">
        <v>66</v>
      </c>
      <c r="B187" s="178"/>
      <c r="C187" s="178"/>
      <c r="D187" s="178"/>
      <c r="E187" s="178"/>
      <c r="F187" s="178"/>
      <c r="G187" s="178"/>
      <c r="H187" s="58">
        <f>(H186)</f>
        <v>201.17759999999998</v>
      </c>
      <c r="I187" s="52" t="s">
        <v>28</v>
      </c>
    </row>
    <row r="189" spans="1:9" ht="32.25" customHeight="1" x14ac:dyDescent="0.25">
      <c r="A189" s="56" t="s">
        <v>155</v>
      </c>
      <c r="B189" s="191" t="str">
        <f>(PLANILHA!D33)</f>
        <v xml:space="preserve">ARMADURA DE TELA DE AÇO CA-60, SOLDADA TIPO Q-138,
DIÂMETRO Ø4,2MM, TRAMA COM DIMENSÃO (100X100)MM,
INCLUSIVE ESPAÇADOR, EXCLUSIVE CONCRETO                                                                                                                                                                                                                                                                                                                                                                                                                                                                                                                                                                                                                                                                                                                                                                            </v>
      </c>
      <c r="C189" s="192"/>
      <c r="D189" s="192"/>
      <c r="E189" s="192"/>
      <c r="F189" s="192"/>
      <c r="G189" s="192"/>
      <c r="H189" s="192"/>
      <c r="I189" s="193"/>
    </row>
    <row r="190" spans="1:9" x14ac:dyDescent="0.25">
      <c r="D190" s="6" t="s">
        <v>89</v>
      </c>
      <c r="E190" s="6" t="s">
        <v>63</v>
      </c>
      <c r="F190" s="6" t="s">
        <v>91</v>
      </c>
      <c r="G190" s="6"/>
      <c r="H190" s="6" t="s">
        <v>66</v>
      </c>
      <c r="I190" s="6" t="s">
        <v>67</v>
      </c>
    </row>
    <row r="191" spans="1:9" x14ac:dyDescent="0.25">
      <c r="A191" t="s">
        <v>92</v>
      </c>
      <c r="D191" s="45">
        <v>4</v>
      </c>
      <c r="E191" s="45">
        <v>6.9</v>
      </c>
      <c r="F191" s="45">
        <v>3</v>
      </c>
      <c r="G191" s="45"/>
      <c r="H191" s="45">
        <f>(D191*E191*F191)</f>
        <v>82.800000000000011</v>
      </c>
      <c r="I191" s="6" t="s">
        <v>62</v>
      </c>
    </row>
    <row r="192" spans="1:9" x14ac:dyDescent="0.25">
      <c r="A192" s="178" t="s">
        <v>66</v>
      </c>
      <c r="B192" s="178"/>
      <c r="C192" s="178"/>
      <c r="D192" s="178"/>
      <c r="E192" s="178"/>
      <c r="F192" s="178"/>
      <c r="G192" s="178"/>
      <c r="H192" s="45">
        <f>SUM(H191:H191)</f>
        <v>82.800000000000011</v>
      </c>
      <c r="I192" s="52" t="s">
        <v>62</v>
      </c>
    </row>
    <row r="193" spans="1:9" x14ac:dyDescent="0.25">
      <c r="A193" s="26"/>
      <c r="B193" s="26"/>
      <c r="C193" s="26"/>
      <c r="D193" s="26"/>
      <c r="E193" s="26"/>
      <c r="F193" s="26"/>
      <c r="G193" s="26"/>
      <c r="H193" s="44"/>
    </row>
    <row r="194" spans="1:9" x14ac:dyDescent="0.25">
      <c r="A194" s="123" t="s">
        <v>222</v>
      </c>
      <c r="B194" s="184" t="str">
        <f>(PLANILHA!D34)</f>
        <v>CINTA DE CONCRETO ARMADO (10 x 10 CM) 20 MPa, INCLUSIVE FORMA E AÇO,</v>
      </c>
      <c r="C194" s="184"/>
      <c r="D194" s="184"/>
      <c r="E194" s="184"/>
      <c r="F194" s="184"/>
      <c r="G194" s="184"/>
      <c r="H194" s="184"/>
      <c r="I194" s="184"/>
    </row>
    <row r="195" spans="1:9" x14ac:dyDescent="0.25">
      <c r="A195" s="26"/>
      <c r="B195" s="48"/>
      <c r="C195" s="48"/>
      <c r="D195" s="48" t="s">
        <v>69</v>
      </c>
      <c r="E195" s="48" t="s">
        <v>63</v>
      </c>
      <c r="F195" s="48" t="s">
        <v>64</v>
      </c>
      <c r="G195" s="48" t="s">
        <v>65</v>
      </c>
      <c r="H195" s="45" t="s">
        <v>66</v>
      </c>
      <c r="I195" s="48" t="s">
        <v>67</v>
      </c>
    </row>
    <row r="196" spans="1:9" x14ac:dyDescent="0.25">
      <c r="A196" s="183" t="s">
        <v>225</v>
      </c>
      <c r="B196" s="183"/>
      <c r="C196" s="26"/>
      <c r="D196" s="124">
        <v>3</v>
      </c>
      <c r="E196" s="124">
        <v>6.9</v>
      </c>
      <c r="F196" s="124">
        <v>0.2</v>
      </c>
      <c r="G196" s="124">
        <v>0.1</v>
      </c>
      <c r="H196" s="103">
        <f>(D196*E196*F196*G196)</f>
        <v>0.41400000000000009</v>
      </c>
      <c r="I196" s="2" t="s">
        <v>81</v>
      </c>
    </row>
    <row r="197" spans="1:9" x14ac:dyDescent="0.25">
      <c r="A197" s="102"/>
      <c r="B197" s="102"/>
      <c r="C197" s="26"/>
      <c r="D197" s="124">
        <v>6</v>
      </c>
      <c r="E197" s="124">
        <v>3</v>
      </c>
      <c r="F197" s="124">
        <v>0.2</v>
      </c>
      <c r="G197" s="124">
        <v>0.1</v>
      </c>
      <c r="H197" s="103">
        <f>(D197*E197*F197*G197)</f>
        <v>0.36000000000000004</v>
      </c>
      <c r="I197" s="2"/>
    </row>
    <row r="198" spans="1:9" x14ac:dyDescent="0.25">
      <c r="A198" s="102" t="s">
        <v>224</v>
      </c>
      <c r="B198" s="26"/>
      <c r="C198" s="26"/>
      <c r="D198" s="125">
        <v>3</v>
      </c>
      <c r="E198" s="125">
        <v>15</v>
      </c>
      <c r="F198" s="125">
        <v>0.1</v>
      </c>
      <c r="G198" s="125">
        <v>0.1</v>
      </c>
      <c r="H198" s="103">
        <f>(D198*E198*F198*G198)</f>
        <v>0.45</v>
      </c>
      <c r="I198" s="2" t="s">
        <v>81</v>
      </c>
    </row>
    <row r="199" spans="1:9" x14ac:dyDescent="0.25">
      <c r="A199" s="26"/>
      <c r="B199" s="26"/>
      <c r="C199" s="26"/>
      <c r="D199" s="26"/>
      <c r="E199" s="26"/>
      <c r="F199" s="26"/>
      <c r="G199" s="26"/>
      <c r="H199" s="44"/>
      <c r="I199" s="6"/>
    </row>
    <row r="200" spans="1:9" x14ac:dyDescent="0.25">
      <c r="A200" s="178" t="s">
        <v>66</v>
      </c>
      <c r="B200" s="178"/>
      <c r="C200" s="178"/>
      <c r="D200" s="178"/>
      <c r="E200" s="178"/>
      <c r="F200" s="178"/>
      <c r="G200" s="178"/>
      <c r="H200" s="45">
        <f>SUM(H196:H199)</f>
        <v>1.2240000000000002</v>
      </c>
      <c r="I200" s="2" t="s">
        <v>81</v>
      </c>
    </row>
    <row r="201" spans="1:9" x14ac:dyDescent="0.25">
      <c r="A201" s="26"/>
      <c r="B201" s="26"/>
      <c r="C201" s="26"/>
      <c r="D201" s="26"/>
      <c r="E201" s="26"/>
      <c r="F201" s="26"/>
      <c r="G201" s="26"/>
      <c r="H201" s="44"/>
    </row>
    <row r="203" spans="1:9" x14ac:dyDescent="0.25">
      <c r="A203" s="43">
        <v>4</v>
      </c>
      <c r="B203" s="185" t="str">
        <f>(PLANILHA!C38)</f>
        <v>ALVENARIAS</v>
      </c>
      <c r="C203" s="185"/>
      <c r="D203" s="185"/>
      <c r="E203" s="185"/>
      <c r="F203" s="185"/>
      <c r="G203" s="185"/>
      <c r="H203" s="185"/>
      <c r="I203" s="185"/>
    </row>
    <row r="205" spans="1:9" ht="29.45" customHeight="1" x14ac:dyDescent="0.25">
      <c r="A205" s="6" t="s">
        <v>46</v>
      </c>
      <c r="B205" s="182" t="str">
        <f>(PLANILHA!D40)</f>
        <v xml:space="preserve"> ALVENARIA DE VEDAÇÃO COM TIJOLO MACIÇO REQUEIMADO,
ESP. 20CM, PARA REVESTIMENTO, INCLUSIVE ARGAMASSA PARA
ASSENTAMENTO</v>
      </c>
      <c r="C205" s="182"/>
      <c r="D205" s="182"/>
      <c r="E205" s="182"/>
      <c r="F205" s="182"/>
      <c r="G205" s="182"/>
      <c r="H205" s="182"/>
      <c r="I205" s="182"/>
    </row>
    <row r="206" spans="1:9" x14ac:dyDescent="0.25">
      <c r="E206" s="6" t="s">
        <v>69</v>
      </c>
      <c r="F206" s="6" t="s">
        <v>63</v>
      </c>
      <c r="G206" s="6" t="s">
        <v>65</v>
      </c>
      <c r="H206" s="6" t="s">
        <v>66</v>
      </c>
      <c r="I206" s="6" t="s">
        <v>67</v>
      </c>
    </row>
    <row r="207" spans="1:9" ht="15.6" customHeight="1" x14ac:dyDescent="0.25">
      <c r="A207" t="s">
        <v>68</v>
      </c>
      <c r="C207" s="183" t="s">
        <v>70</v>
      </c>
      <c r="D207" s="228"/>
      <c r="E207" s="45">
        <v>1</v>
      </c>
      <c r="F207" s="45">
        <v>6.9</v>
      </c>
      <c r="G207" s="45">
        <v>2.5</v>
      </c>
      <c r="H207" s="45">
        <f t="shared" ref="H207:H209" si="15">(E207*F207*G207)</f>
        <v>17.25</v>
      </c>
      <c r="I207" s="6" t="s">
        <v>62</v>
      </c>
    </row>
    <row r="208" spans="1:9" ht="15.6" customHeight="1" x14ac:dyDescent="0.25">
      <c r="C208" t="s">
        <v>126</v>
      </c>
      <c r="E208" s="45">
        <v>1</v>
      </c>
      <c r="F208" s="45">
        <v>3</v>
      </c>
      <c r="G208" s="45">
        <v>2.5</v>
      </c>
      <c r="H208" s="45">
        <f t="shared" si="15"/>
        <v>7.5</v>
      </c>
      <c r="I208" s="6" t="s">
        <v>62</v>
      </c>
    </row>
    <row r="209" spans="1:9" x14ac:dyDescent="0.25">
      <c r="C209" t="s">
        <v>127</v>
      </c>
      <c r="E209" s="45">
        <v>1</v>
      </c>
      <c r="F209" s="45">
        <v>3</v>
      </c>
      <c r="G209" s="45">
        <v>2.5</v>
      </c>
      <c r="H209" s="45">
        <f t="shared" si="15"/>
        <v>7.5</v>
      </c>
      <c r="I209" s="6" t="s">
        <v>62</v>
      </c>
    </row>
    <row r="210" spans="1:9" x14ac:dyDescent="0.25">
      <c r="A210" s="178" t="s">
        <v>66</v>
      </c>
      <c r="B210" s="178"/>
      <c r="C210" s="178"/>
      <c r="D210" s="178"/>
      <c r="E210" s="178"/>
      <c r="F210" s="178"/>
      <c r="G210" s="178"/>
      <c r="H210" s="45">
        <f>SUM(H207:H209)</f>
        <v>32.25</v>
      </c>
      <c r="I210" s="6" t="s">
        <v>62</v>
      </c>
    </row>
    <row r="211" spans="1:9" ht="44.25" customHeight="1" x14ac:dyDescent="0.25">
      <c r="A211" s="6" t="s">
        <v>48</v>
      </c>
      <c r="B211" s="182" t="str">
        <f>(PLANILHA!D41)</f>
        <v>ALVENARIA DE VEDAÇÃO COM TIJOLO MACIÇO REQUEIMADO,
ESP. 10CM, PARA REVESTIMENTO, INCLUSIVE ARGAMASSA PARA
ASSENTAMENTO</v>
      </c>
      <c r="C211" s="182"/>
      <c r="D211" s="182"/>
      <c r="E211" s="182"/>
      <c r="F211" s="182"/>
      <c r="G211" s="182"/>
      <c r="H211" s="182"/>
      <c r="I211" s="182"/>
    </row>
    <row r="212" spans="1:9" x14ac:dyDescent="0.25">
      <c r="E212" s="6" t="s">
        <v>69</v>
      </c>
      <c r="F212" s="6" t="s">
        <v>63</v>
      </c>
      <c r="G212" s="6" t="s">
        <v>65</v>
      </c>
      <c r="H212" s="6" t="s">
        <v>66</v>
      </c>
      <c r="I212" s="6" t="s">
        <v>67</v>
      </c>
    </row>
    <row r="213" spans="1:9" x14ac:dyDescent="0.25">
      <c r="A213" t="s">
        <v>68</v>
      </c>
      <c r="C213" s="42"/>
      <c r="D213" s="42"/>
      <c r="E213" s="45">
        <v>5</v>
      </c>
      <c r="F213" s="45">
        <v>3</v>
      </c>
      <c r="G213" s="45">
        <v>2.5</v>
      </c>
      <c r="H213" s="45">
        <f t="shared" ref="H213" si="16">(E213*F213*G213)</f>
        <v>37.5</v>
      </c>
      <c r="I213" s="6" t="s">
        <v>62</v>
      </c>
    </row>
    <row r="214" spans="1:9" x14ac:dyDescent="0.25">
      <c r="A214" s="178" t="s">
        <v>66</v>
      </c>
      <c r="B214" s="178"/>
      <c r="C214" s="178"/>
      <c r="D214" s="178"/>
      <c r="E214" s="178"/>
      <c r="F214" s="178"/>
      <c r="G214" s="178"/>
      <c r="H214" s="45">
        <f>SUM(H213:H213)</f>
        <v>37.5</v>
      </c>
      <c r="I214" s="6" t="s">
        <v>62</v>
      </c>
    </row>
    <row r="215" spans="1:9" x14ac:dyDescent="0.25">
      <c r="A215" s="6" t="s">
        <v>243</v>
      </c>
      <c r="B215" s="182" t="str">
        <f>(PLANILHA!D42)</f>
        <v>ALVENARIA DE VEDAÇÃO COM BLOCO DE CONCRETO, ESP. 19CM, PARA REVESTIMENTO, INCLUSIVE ARGAMASSA PARA ASSENTAMENTO</v>
      </c>
      <c r="C215" s="182"/>
      <c r="D215" s="182"/>
      <c r="E215" s="182"/>
      <c r="F215" s="182"/>
      <c r="G215" s="182"/>
      <c r="H215" s="182"/>
      <c r="I215" s="182"/>
    </row>
    <row r="216" spans="1:9" x14ac:dyDescent="0.25">
      <c r="B216" s="42"/>
      <c r="C216" s="42"/>
      <c r="D216" s="42"/>
      <c r="E216" s="6" t="s">
        <v>69</v>
      </c>
      <c r="F216" s="6" t="s">
        <v>63</v>
      </c>
      <c r="G216" s="6" t="s">
        <v>65</v>
      </c>
      <c r="H216" s="6" t="s">
        <v>66</v>
      </c>
      <c r="I216" s="6" t="s">
        <v>67</v>
      </c>
    </row>
    <row r="217" spans="1:9" x14ac:dyDescent="0.25">
      <c r="A217" t="s">
        <v>228</v>
      </c>
      <c r="C217" s="42"/>
      <c r="D217" s="42"/>
      <c r="E217" s="45">
        <v>1</v>
      </c>
      <c r="F217" s="45">
        <v>39.950000000000003</v>
      </c>
      <c r="G217" s="45">
        <v>1.8</v>
      </c>
      <c r="H217" s="45">
        <f t="shared" ref="H217" si="17">(E217*F217*G217)</f>
        <v>71.910000000000011</v>
      </c>
      <c r="I217" s="6" t="s">
        <v>62</v>
      </c>
    </row>
    <row r="218" spans="1:9" x14ac:dyDescent="0.25">
      <c r="A218" s="178" t="s">
        <v>66</v>
      </c>
      <c r="B218" s="178"/>
      <c r="C218" s="178"/>
      <c r="D218" s="178"/>
      <c r="E218" s="178"/>
      <c r="F218" s="178"/>
      <c r="G218" s="178"/>
      <c r="H218" s="45">
        <f>SUM(H217:H217)</f>
        <v>71.910000000000011</v>
      </c>
      <c r="I218" s="6" t="s">
        <v>62</v>
      </c>
    </row>
    <row r="219" spans="1:9" x14ac:dyDescent="0.25">
      <c r="I219" s="6"/>
    </row>
    <row r="220" spans="1:9" ht="28.5" customHeight="1" x14ac:dyDescent="0.25">
      <c r="A220" s="6" t="s">
        <v>246</v>
      </c>
      <c r="B220" s="182" t="str">
        <f>(PLANILHA!D43)</f>
        <v>ALVENARIA DE BLOCO DE CONCRETO CHEIO COM ARMAÇÃO, EM
CONCRETO COM FCK 15MPA , ESP. 19CM, PARA REVESTIMENTO, INCLUSIVE ARGAMASSA PARA ASSENTAMENTO (DETALHE D -CADERNO SEDS)</v>
      </c>
      <c r="C220" s="182"/>
      <c r="D220" s="182"/>
      <c r="E220" s="182"/>
      <c r="F220" s="182"/>
      <c r="G220" s="182"/>
      <c r="H220" s="182"/>
      <c r="I220" s="182"/>
    </row>
    <row r="221" spans="1:9" x14ac:dyDescent="0.25">
      <c r="B221" s="42"/>
      <c r="C221" s="42"/>
      <c r="D221" s="42"/>
      <c r="E221" s="6" t="s">
        <v>69</v>
      </c>
      <c r="F221" s="6" t="s">
        <v>63</v>
      </c>
      <c r="G221" s="6" t="s">
        <v>65</v>
      </c>
      <c r="H221" s="6" t="s">
        <v>66</v>
      </c>
      <c r="I221" s="6" t="s">
        <v>67</v>
      </c>
    </row>
    <row r="222" spans="1:9" x14ac:dyDescent="0.25">
      <c r="C222" s="42"/>
      <c r="D222" s="42"/>
      <c r="E222" s="45">
        <v>1</v>
      </c>
      <c r="F222" s="45">
        <v>39.950000000000003</v>
      </c>
      <c r="G222" s="45">
        <v>0.2</v>
      </c>
      <c r="H222" s="45">
        <f t="shared" ref="H222" si="18">(E222*F222*G222)</f>
        <v>7.9900000000000011</v>
      </c>
      <c r="I222" s="6" t="s">
        <v>62</v>
      </c>
    </row>
    <row r="223" spans="1:9" x14ac:dyDescent="0.25">
      <c r="A223" s="178" t="s">
        <v>66</v>
      </c>
      <c r="B223" s="178"/>
      <c r="C223" s="178"/>
      <c r="D223" s="178"/>
      <c r="E223" s="178"/>
      <c r="F223" s="178"/>
      <c r="G223" s="178"/>
      <c r="H223" s="45">
        <f>(H222)</f>
        <v>7.9900000000000011</v>
      </c>
      <c r="I223" s="6" t="s">
        <v>62</v>
      </c>
    </row>
    <row r="225" spans="1:9" x14ac:dyDescent="0.25">
      <c r="A225" s="43">
        <v>5</v>
      </c>
      <c r="B225" s="185" t="str">
        <f>(PLANILHA!C47)</f>
        <v>REVESTIMENTOS</v>
      </c>
      <c r="C225" s="185"/>
      <c r="D225" s="185"/>
      <c r="E225" s="185"/>
      <c r="F225" s="185"/>
      <c r="G225" s="185"/>
      <c r="H225" s="185"/>
      <c r="I225" s="185"/>
    </row>
    <row r="227" spans="1:9" ht="28.15" customHeight="1" x14ac:dyDescent="0.25">
      <c r="A227" s="6" t="s">
        <v>50</v>
      </c>
      <c r="B227" s="182" t="str">
        <f>(PLANILHA!D49)</f>
        <v>CHAPISCO COM ARGAMASSA, TRAÇO 1:2:3 (CIMENTO, AREIA E
PEDRISCO), APLICADO COM COLHER, ESP. 5MM, PREPARO
MECÂNICO</v>
      </c>
      <c r="C227" s="182"/>
      <c r="D227" s="182"/>
      <c r="E227" s="182"/>
      <c r="F227" s="182"/>
      <c r="G227" s="182"/>
      <c r="H227" s="182"/>
      <c r="I227" s="182"/>
    </row>
    <row r="228" spans="1:9" x14ac:dyDescent="0.25">
      <c r="A228" t="s">
        <v>68</v>
      </c>
      <c r="D228" s="6" t="s">
        <v>69</v>
      </c>
      <c r="E228" s="6" t="s">
        <v>72</v>
      </c>
      <c r="F228" s="6" t="s">
        <v>63</v>
      </c>
      <c r="G228" s="6" t="s">
        <v>65</v>
      </c>
      <c r="H228" s="6" t="s">
        <v>66</v>
      </c>
      <c r="I228" s="6" t="s">
        <v>67</v>
      </c>
    </row>
    <row r="229" spans="1:9" x14ac:dyDescent="0.25">
      <c r="C229" t="s">
        <v>249</v>
      </c>
      <c r="D229" s="45">
        <v>1</v>
      </c>
      <c r="E229" s="45">
        <v>1</v>
      </c>
      <c r="F229" s="45">
        <v>6.9</v>
      </c>
      <c r="G229" s="45">
        <v>2.5</v>
      </c>
      <c r="H229" s="45">
        <f t="shared" ref="H229:H235" si="19">(D229*E229*F229*G229)</f>
        <v>17.25</v>
      </c>
      <c r="I229" s="6" t="s">
        <v>62</v>
      </c>
    </row>
    <row r="230" spans="1:9" x14ac:dyDescent="0.25">
      <c r="C230" t="s">
        <v>250</v>
      </c>
      <c r="D230" s="45">
        <v>2</v>
      </c>
      <c r="E230" s="45">
        <v>1</v>
      </c>
      <c r="F230" s="45">
        <v>3</v>
      </c>
      <c r="G230" s="45">
        <v>2.5</v>
      </c>
      <c r="H230" s="45">
        <f t="shared" si="19"/>
        <v>15</v>
      </c>
      <c r="I230" s="6" t="s">
        <v>62</v>
      </c>
    </row>
    <row r="231" spans="1:9" x14ac:dyDescent="0.25">
      <c r="D231" s="45"/>
      <c r="E231" s="45"/>
      <c r="F231" s="45"/>
      <c r="G231" s="45"/>
      <c r="H231" s="45"/>
      <c r="I231" s="6"/>
    </row>
    <row r="232" spans="1:9" x14ac:dyDescent="0.25">
      <c r="C232" t="s">
        <v>251</v>
      </c>
      <c r="D232" s="45">
        <v>18</v>
      </c>
      <c r="E232" s="45">
        <v>2</v>
      </c>
      <c r="F232" s="45">
        <v>3</v>
      </c>
      <c r="G232" s="45">
        <v>0.7</v>
      </c>
      <c r="H232" s="45">
        <f t="shared" si="19"/>
        <v>75.599999999999994</v>
      </c>
      <c r="I232" s="6" t="s">
        <v>62</v>
      </c>
    </row>
    <row r="233" spans="1:9" x14ac:dyDescent="0.25">
      <c r="C233" t="s">
        <v>71</v>
      </c>
      <c r="D233" s="45">
        <v>1</v>
      </c>
      <c r="E233" s="45">
        <v>1</v>
      </c>
      <c r="F233" s="45">
        <v>6.9</v>
      </c>
      <c r="G233" s="45">
        <v>0.25</v>
      </c>
      <c r="H233" s="45">
        <f t="shared" si="19"/>
        <v>1.7250000000000001</v>
      </c>
      <c r="I233" s="6" t="s">
        <v>62</v>
      </c>
    </row>
    <row r="234" spans="1:9" x14ac:dyDescent="0.25">
      <c r="C234" t="s">
        <v>73</v>
      </c>
      <c r="D234" s="45">
        <v>18</v>
      </c>
      <c r="E234" s="45">
        <v>1</v>
      </c>
      <c r="F234" s="45">
        <v>1</v>
      </c>
      <c r="G234" s="45">
        <v>0.7</v>
      </c>
      <c r="H234" s="45">
        <f t="shared" si="19"/>
        <v>12.6</v>
      </c>
      <c r="I234" s="6" t="s">
        <v>62</v>
      </c>
    </row>
    <row r="235" spans="1:9" x14ac:dyDescent="0.25">
      <c r="A235" t="s">
        <v>228</v>
      </c>
      <c r="D235" s="45">
        <v>1</v>
      </c>
      <c r="E235" s="45">
        <v>2</v>
      </c>
      <c r="F235" s="45">
        <v>39.950000000000003</v>
      </c>
      <c r="G235" s="45">
        <v>2</v>
      </c>
      <c r="H235" s="45">
        <f t="shared" si="19"/>
        <v>159.80000000000001</v>
      </c>
      <c r="I235" s="6" t="s">
        <v>62</v>
      </c>
    </row>
    <row r="237" spans="1:9" x14ac:dyDescent="0.25">
      <c r="A237" s="178" t="s">
        <v>66</v>
      </c>
      <c r="B237" s="178"/>
      <c r="C237" s="178"/>
      <c r="D237" s="178"/>
      <c r="E237" s="178"/>
      <c r="F237" s="178"/>
      <c r="G237" s="178"/>
      <c r="H237" s="45">
        <f>SUM(H229:H235)</f>
        <v>281.97500000000002</v>
      </c>
      <c r="I237" s="6" t="s">
        <v>62</v>
      </c>
    </row>
    <row r="239" spans="1:9" ht="28.9" customHeight="1" x14ac:dyDescent="0.25">
      <c r="A239" s="6" t="s">
        <v>52</v>
      </c>
      <c r="B239" s="182" t="str">
        <f>(PLANILHA!D50)</f>
        <v>REBOCO COM ARGAMASSA, TRAÇO 1:2:8 (CIMENTO, CAL E AREIA), ESP. 20MM, APLICAÇÃO MANUAL, PREPARO MECÂNICO</v>
      </c>
      <c r="C239" s="182"/>
      <c r="D239" s="182"/>
      <c r="E239" s="182"/>
      <c r="F239" s="182"/>
      <c r="G239" s="182"/>
      <c r="H239" s="182"/>
      <c r="I239" s="182"/>
    </row>
    <row r="240" spans="1:9" x14ac:dyDescent="0.25">
      <c r="D240" t="s">
        <v>74</v>
      </c>
      <c r="H240" s="44">
        <f>(H237)</f>
        <v>281.97500000000002</v>
      </c>
      <c r="I240" t="s">
        <v>62</v>
      </c>
    </row>
    <row r="241" spans="1:9" x14ac:dyDescent="0.25">
      <c r="A241" s="178" t="s">
        <v>66</v>
      </c>
      <c r="B241" s="178"/>
      <c r="C241" s="178"/>
      <c r="D241" s="178"/>
      <c r="E241" s="178"/>
      <c r="F241" s="178"/>
      <c r="G241" s="178"/>
      <c r="H241" s="45">
        <f>(H240)</f>
        <v>281.97500000000002</v>
      </c>
      <c r="I241" s="6" t="s">
        <v>62</v>
      </c>
    </row>
    <row r="243" spans="1:9" x14ac:dyDescent="0.25">
      <c r="A243" s="43">
        <v>6</v>
      </c>
      <c r="B243" s="185" t="s">
        <v>49</v>
      </c>
      <c r="C243" s="185"/>
      <c r="D243" s="185"/>
      <c r="E243" s="185"/>
      <c r="F243" s="185"/>
      <c r="G243" s="185"/>
      <c r="H243" s="185"/>
      <c r="I243" s="185"/>
    </row>
    <row r="245" spans="1:9" ht="30" customHeight="1" x14ac:dyDescent="0.25">
      <c r="A245" s="47" t="s">
        <v>55</v>
      </c>
      <c r="B245" s="182" t="str">
        <f>(PLANILHA!D56)</f>
        <v>EXECUÇÃO DE PASSEIO (CALÇADA) OU PISO DE CONCRETO COM CONCRETO MOLDADO IN LOCO, USINADO, ACABAMENTO CONVENCIONAL, ESPESSURA 8 CM, ARMADO. AF_08/2022</v>
      </c>
      <c r="C245" s="182"/>
      <c r="D245" s="182"/>
      <c r="E245" s="182"/>
      <c r="F245" s="182"/>
      <c r="G245" s="182"/>
      <c r="H245" s="182"/>
      <c r="I245" s="182"/>
    </row>
    <row r="246" spans="1:9" x14ac:dyDescent="0.25">
      <c r="F246" s="6" t="s">
        <v>63</v>
      </c>
      <c r="G246" s="6" t="s">
        <v>64</v>
      </c>
      <c r="H246" s="6" t="s">
        <v>66</v>
      </c>
      <c r="I246" s="6" t="s">
        <v>67</v>
      </c>
    </row>
    <row r="247" spans="1:9" x14ac:dyDescent="0.25">
      <c r="A247" t="s">
        <v>165</v>
      </c>
      <c r="C247" t="s">
        <v>265</v>
      </c>
      <c r="F247" s="45"/>
      <c r="G247" s="45"/>
      <c r="H247" s="45">
        <v>131.16</v>
      </c>
      <c r="I247" s="6" t="s">
        <v>62</v>
      </c>
    </row>
    <row r="248" spans="1:9" x14ac:dyDescent="0.25">
      <c r="F248" s="44"/>
      <c r="G248" s="44"/>
      <c r="H248" s="44"/>
    </row>
    <row r="249" spans="1:9" x14ac:dyDescent="0.25">
      <c r="A249" s="178" t="s">
        <v>66</v>
      </c>
      <c r="B249" s="178"/>
      <c r="C249" s="178"/>
      <c r="D249" s="178"/>
      <c r="E249" s="178"/>
      <c r="F249" s="178"/>
      <c r="G249" s="178"/>
      <c r="H249" s="45">
        <f>SUM(H247:H248)</f>
        <v>131.16</v>
      </c>
      <c r="I249" s="6" t="s">
        <v>62</v>
      </c>
    </row>
    <row r="251" spans="1:9" x14ac:dyDescent="0.25">
      <c r="A251" s="47" t="s">
        <v>57</v>
      </c>
      <c r="B251" s="182" t="str">
        <f>(PLANILHA!D57)</f>
        <v xml:space="preserve">ARMADURA DE TELA DE AÇO CA-60, SOLDADA TIPO Q-138, DIÂMETRO Ø4,2MM, TRAMA COM DIMENSÃO (100X100)MM, INCLUSIVE ESPAÇADOR, EXCLUSIVE CONCRETO                                                                                                                                                                                                                                                                                                                                                                                                                                                                                                                                                                                                                                                                                                                                                                            </v>
      </c>
      <c r="C251" s="182"/>
      <c r="D251" s="182"/>
      <c r="E251" s="182"/>
      <c r="F251" s="182"/>
      <c r="G251" s="182"/>
      <c r="H251" s="182"/>
      <c r="I251" s="182"/>
    </row>
    <row r="252" spans="1:9" x14ac:dyDescent="0.25">
      <c r="F252" s="6" t="s">
        <v>63</v>
      </c>
      <c r="G252" s="6" t="s">
        <v>64</v>
      </c>
      <c r="H252" s="6" t="s">
        <v>66</v>
      </c>
      <c r="I252" s="6" t="s">
        <v>67</v>
      </c>
    </row>
    <row r="253" spans="1:9" x14ac:dyDescent="0.25">
      <c r="A253" t="s">
        <v>165</v>
      </c>
      <c r="C253" t="s">
        <v>265</v>
      </c>
      <c r="F253" s="45"/>
      <c r="G253" s="45"/>
      <c r="H253" s="45">
        <v>131.16</v>
      </c>
      <c r="I253" s="6" t="s">
        <v>62</v>
      </c>
    </row>
    <row r="254" spans="1:9" x14ac:dyDescent="0.25">
      <c r="F254" s="44"/>
      <c r="G254" s="44"/>
      <c r="H254" s="44"/>
    </row>
    <row r="255" spans="1:9" ht="14.45" customHeight="1" x14ac:dyDescent="0.25">
      <c r="A255" s="178" t="s">
        <v>66</v>
      </c>
      <c r="B255" s="178"/>
      <c r="C255" s="178"/>
      <c r="D255" s="178"/>
      <c r="E255" s="178"/>
      <c r="F255" s="178"/>
      <c r="G255" s="178"/>
      <c r="H255" s="45">
        <f>SUM(H253:H254)</f>
        <v>131.16</v>
      </c>
      <c r="I255" s="6" t="s">
        <v>62</v>
      </c>
    </row>
    <row r="256" spans="1:9" x14ac:dyDescent="0.25">
      <c r="A256" s="47" t="s">
        <v>58</v>
      </c>
      <c r="B256" s="182" t="str">
        <f>(PLANILHA!D58)</f>
        <v>JUNTA DE DILATAÇÃO COM ISOPOR 20 MM, EXCLUSIVE SELANTE</v>
      </c>
      <c r="C256" s="182"/>
      <c r="D256" s="182"/>
      <c r="E256" s="182"/>
      <c r="F256" s="182"/>
      <c r="G256" s="182"/>
      <c r="H256" s="182"/>
      <c r="I256" s="182"/>
    </row>
    <row r="257" spans="1:9" x14ac:dyDescent="0.25">
      <c r="F257" s="6" t="s">
        <v>63</v>
      </c>
      <c r="G257" s="6" t="s">
        <v>64</v>
      </c>
      <c r="H257" s="6" t="s">
        <v>66</v>
      </c>
      <c r="I257" s="6" t="s">
        <v>67</v>
      </c>
    </row>
    <row r="258" spans="1:9" x14ac:dyDescent="0.25">
      <c r="A258" t="s">
        <v>165</v>
      </c>
      <c r="C258" t="s">
        <v>265</v>
      </c>
      <c r="F258" s="45"/>
      <c r="G258" s="45"/>
      <c r="H258" s="45">
        <v>131.16</v>
      </c>
      <c r="I258" s="6" t="s">
        <v>62</v>
      </c>
    </row>
    <row r="259" spans="1:9" x14ac:dyDescent="0.25">
      <c r="F259" s="44"/>
      <c r="G259" s="44"/>
      <c r="H259" s="44"/>
    </row>
    <row r="260" spans="1:9" x14ac:dyDescent="0.25">
      <c r="A260" s="178" t="s">
        <v>66</v>
      </c>
      <c r="B260" s="178"/>
      <c r="C260" s="178"/>
      <c r="D260" s="178"/>
      <c r="E260" s="178"/>
      <c r="F260" s="178"/>
      <c r="G260" s="178"/>
      <c r="H260" s="45">
        <f>SUM(H256:H259)</f>
        <v>131.16</v>
      </c>
      <c r="I260" s="6" t="s">
        <v>62</v>
      </c>
    </row>
    <row r="262" spans="1:9" x14ac:dyDescent="0.25">
      <c r="A262" s="47" t="s">
        <v>156</v>
      </c>
      <c r="B262" s="182" t="str">
        <f>(PLANILHA!D59)</f>
        <v>APLICAÇÃO DE SELANTE, MASTIQUE ELÁSTICO, EM JUNTA DE DILAÇÃO, DIMENSÃO 20X10 MM, FATOR DE FORMA 1:2, EXCLUSIVE DELIMITADOR DE PROFUNDIDADE</v>
      </c>
      <c r="C262" s="182"/>
      <c r="D262" s="182"/>
      <c r="E262" s="182"/>
      <c r="F262" s="182"/>
      <c r="G262" s="182"/>
      <c r="H262" s="182"/>
      <c r="I262" s="182"/>
    </row>
    <row r="264" spans="1:9" x14ac:dyDescent="0.25">
      <c r="A264" s="178" t="s">
        <v>66</v>
      </c>
      <c r="B264" s="178"/>
      <c r="C264" s="178"/>
      <c r="D264" s="178"/>
      <c r="E264" s="178"/>
      <c r="F264" s="178"/>
      <c r="G264" s="178"/>
      <c r="H264" s="45">
        <v>132.86000000000001</v>
      </c>
      <c r="I264" s="6" t="s">
        <v>23</v>
      </c>
    </row>
    <row r="265" spans="1:9" x14ac:dyDescent="0.25">
      <c r="A265" s="26"/>
      <c r="B265" s="26"/>
      <c r="C265" s="26"/>
      <c r="D265" s="26"/>
      <c r="E265" s="26"/>
      <c r="F265" s="26"/>
      <c r="G265" s="26"/>
      <c r="H265" s="44"/>
    </row>
    <row r="266" spans="1:9" ht="27.75" customHeight="1" x14ac:dyDescent="0.25">
      <c r="A266" s="47" t="s">
        <v>164</v>
      </c>
      <c r="B266" s="182" t="str">
        <f>(PLANILHA!D60)</f>
        <v>FÔRMA E DESFORMA PARA VIGA DE MADEIRA COM TÁBUA E SARRAFO, REAPROVEITAMENTO (5X), EXCLUSIVE ESCORAMENTO</v>
      </c>
      <c r="C266" s="182"/>
      <c r="D266" s="182"/>
      <c r="E266" s="182"/>
      <c r="F266" s="182"/>
      <c r="G266" s="182"/>
      <c r="H266" s="182"/>
      <c r="I266" s="182"/>
    </row>
    <row r="267" spans="1:9" x14ac:dyDescent="0.25">
      <c r="A267" s="26"/>
      <c r="B267" s="26"/>
      <c r="C267" s="26"/>
      <c r="D267" s="26"/>
      <c r="E267" s="26"/>
      <c r="F267" s="26"/>
      <c r="G267" s="26"/>
      <c r="H267" s="44"/>
    </row>
    <row r="268" spans="1:9" x14ac:dyDescent="0.25">
      <c r="A268" s="26"/>
      <c r="B268" s="26"/>
      <c r="C268" s="26"/>
      <c r="D268" s="26"/>
      <c r="E268" s="26"/>
      <c r="F268" s="6" t="s">
        <v>63</v>
      </c>
      <c r="G268" s="6" t="s">
        <v>90</v>
      </c>
      <c r="H268" s="6" t="s">
        <v>66</v>
      </c>
      <c r="I268" s="6" t="s">
        <v>67</v>
      </c>
    </row>
    <row r="269" spans="1:9" x14ac:dyDescent="0.25">
      <c r="A269" s="102" t="s">
        <v>165</v>
      </c>
      <c r="B269" s="26"/>
      <c r="C269" s="26"/>
      <c r="D269" s="26"/>
      <c r="E269" s="26"/>
      <c r="F269" s="45">
        <v>3.6</v>
      </c>
      <c r="G269" s="45">
        <v>0.1</v>
      </c>
      <c r="H269" s="45">
        <f>(F269*G269)</f>
        <v>0.36000000000000004</v>
      </c>
      <c r="I269" s="6" t="s">
        <v>62</v>
      </c>
    </row>
    <row r="270" spans="1:9" x14ac:dyDescent="0.25">
      <c r="A270" s="26"/>
      <c r="B270" s="26"/>
      <c r="C270" s="26"/>
      <c r="D270" s="26"/>
      <c r="E270" s="26"/>
      <c r="F270" s="103">
        <v>15.4</v>
      </c>
      <c r="G270" s="45">
        <v>0.1</v>
      </c>
      <c r="H270" s="45">
        <f t="shared" ref="H270:H276" si="20">(F270*G270)</f>
        <v>1.54</v>
      </c>
      <c r="I270" s="6" t="s">
        <v>62</v>
      </c>
    </row>
    <row r="271" spans="1:9" x14ac:dyDescent="0.25">
      <c r="A271" s="26"/>
      <c r="B271" s="26"/>
      <c r="C271" s="26"/>
      <c r="D271" s="26"/>
      <c r="E271" s="26"/>
      <c r="F271" s="45">
        <v>7.9</v>
      </c>
      <c r="G271" s="45">
        <v>0.1</v>
      </c>
      <c r="H271" s="45">
        <f t="shared" si="20"/>
        <v>0.79</v>
      </c>
      <c r="I271" s="6" t="s">
        <v>62</v>
      </c>
    </row>
    <row r="272" spans="1:9" x14ac:dyDescent="0.25">
      <c r="A272" s="26"/>
      <c r="B272" s="26"/>
      <c r="C272" s="26"/>
      <c r="D272" s="26"/>
      <c r="E272" s="26"/>
      <c r="F272" s="45">
        <v>6.9</v>
      </c>
      <c r="G272" s="45">
        <v>0.1</v>
      </c>
      <c r="H272" s="45">
        <f t="shared" si="20"/>
        <v>0.69000000000000006</v>
      </c>
      <c r="I272" s="6" t="s">
        <v>62</v>
      </c>
    </row>
    <row r="273" spans="1:9" x14ac:dyDescent="0.25">
      <c r="A273" s="26"/>
      <c r="B273" s="26"/>
      <c r="C273" s="26"/>
      <c r="D273" s="26"/>
      <c r="E273" s="26"/>
      <c r="F273" s="45">
        <v>8.1999999999999993</v>
      </c>
      <c r="G273" s="45">
        <v>0.1</v>
      </c>
      <c r="H273" s="45">
        <f t="shared" si="20"/>
        <v>0.82</v>
      </c>
      <c r="I273" s="6" t="s">
        <v>62</v>
      </c>
    </row>
    <row r="274" spans="1:9" x14ac:dyDescent="0.25">
      <c r="A274" s="26"/>
      <c r="B274" s="26"/>
      <c r="C274" s="26"/>
      <c r="D274" s="26"/>
      <c r="E274" s="26"/>
      <c r="F274" s="45">
        <v>1.1000000000000001</v>
      </c>
      <c r="G274" s="45">
        <v>0.1</v>
      </c>
      <c r="H274" s="45">
        <f t="shared" si="20"/>
        <v>0.11000000000000001</v>
      </c>
      <c r="I274" s="6" t="s">
        <v>62</v>
      </c>
    </row>
    <row r="275" spans="1:9" x14ac:dyDescent="0.25">
      <c r="A275" s="26"/>
      <c r="B275" s="26"/>
      <c r="C275" s="26"/>
      <c r="D275" s="26"/>
      <c r="E275" s="26"/>
      <c r="F275" s="45">
        <v>3.3</v>
      </c>
      <c r="G275" s="45">
        <v>0.1</v>
      </c>
      <c r="H275" s="45">
        <f t="shared" si="20"/>
        <v>0.33</v>
      </c>
      <c r="I275" s="6" t="s">
        <v>62</v>
      </c>
    </row>
    <row r="276" spans="1:9" x14ac:dyDescent="0.25">
      <c r="A276" s="26"/>
      <c r="B276" s="26"/>
      <c r="C276" s="26"/>
      <c r="D276" s="26"/>
      <c r="E276" s="26"/>
      <c r="F276" s="45">
        <v>21.2</v>
      </c>
      <c r="G276" s="45">
        <v>0.1</v>
      </c>
      <c r="H276" s="45">
        <f t="shared" si="20"/>
        <v>2.12</v>
      </c>
      <c r="I276" s="6" t="s">
        <v>62</v>
      </c>
    </row>
    <row r="277" spans="1:9" x14ac:dyDescent="0.25">
      <c r="A277" s="178" t="s">
        <v>66</v>
      </c>
      <c r="B277" s="178"/>
      <c r="C277" s="178"/>
      <c r="D277" s="178"/>
      <c r="E277" s="178"/>
      <c r="F277" s="178"/>
      <c r="G277" s="178"/>
      <c r="H277" s="45">
        <f>SUM(H269:H276)</f>
        <v>6.7600000000000007</v>
      </c>
      <c r="I277" s="6" t="s">
        <v>62</v>
      </c>
    </row>
    <row r="278" spans="1:9" x14ac:dyDescent="0.25">
      <c r="F278" s="44"/>
      <c r="G278" s="44"/>
      <c r="H278" s="44"/>
    </row>
    <row r="279" spans="1:9" x14ac:dyDescent="0.25">
      <c r="A279" s="43">
        <v>7</v>
      </c>
      <c r="B279" s="185" t="s">
        <v>75</v>
      </c>
      <c r="C279" s="185"/>
      <c r="D279" s="185"/>
      <c r="E279" s="185"/>
      <c r="F279" s="185"/>
      <c r="G279" s="185"/>
      <c r="H279" s="185"/>
      <c r="I279" s="185"/>
    </row>
    <row r="281" spans="1:9" x14ac:dyDescent="0.25">
      <c r="A281" s="47" t="s">
        <v>157</v>
      </c>
      <c r="B281" s="182" t="str">
        <f>(PLANILHA!D66)</f>
        <v>LIXAMENTO MANUAL EM PAREDE PARA REMOÇÃO DE TINTA</v>
      </c>
      <c r="C281" s="182"/>
      <c r="D281" s="182"/>
      <c r="E281" s="182"/>
      <c r="F281" s="182"/>
      <c r="G281" s="182"/>
      <c r="H281" s="182"/>
      <c r="I281" s="182"/>
    </row>
    <row r="282" spans="1:9" x14ac:dyDescent="0.25">
      <c r="B282" t="s">
        <v>76</v>
      </c>
    </row>
    <row r="284" spans="1:9" x14ac:dyDescent="0.25">
      <c r="A284" s="178" t="s">
        <v>66</v>
      </c>
      <c r="B284" s="178"/>
      <c r="C284" s="178"/>
      <c r="D284" s="178"/>
      <c r="E284" s="178"/>
      <c r="F284" s="178"/>
      <c r="G284" s="178"/>
      <c r="H284" s="45">
        <f>(H237)</f>
        <v>281.97500000000002</v>
      </c>
      <c r="I284" s="6" t="s">
        <v>62</v>
      </c>
    </row>
    <row r="285" spans="1:9" x14ac:dyDescent="0.25">
      <c r="A285" s="48"/>
      <c r="B285" s="49"/>
      <c r="C285" s="50"/>
      <c r="D285" s="50"/>
      <c r="E285" s="50"/>
      <c r="F285" s="50"/>
      <c r="G285" s="50"/>
      <c r="H285" s="51"/>
      <c r="I285" s="52"/>
    </row>
    <row r="286" spans="1:9" x14ac:dyDescent="0.25">
      <c r="A286" s="47" t="s">
        <v>158</v>
      </c>
      <c r="B286" s="186" t="str">
        <f>(PLANILHA!D67)</f>
        <v>PREPARAÇÃO PARA EMASSAMENTO OU PINTURA (LÁTEX/
ACRÍLICA) EM PAREDE, INCLUSIVE UMA (1) DEMÃO DE SELADOR
ACRÍLICO</v>
      </c>
      <c r="C286" s="187"/>
      <c r="D286" s="187"/>
      <c r="E286" s="187"/>
      <c r="F286" s="187"/>
      <c r="G286" s="187"/>
      <c r="H286" s="187"/>
      <c r="I286" s="188"/>
    </row>
    <row r="287" spans="1:9" x14ac:dyDescent="0.25">
      <c r="A287" s="48"/>
      <c r="B287" s="49" t="s">
        <v>77</v>
      </c>
      <c r="C287" s="50"/>
      <c r="D287" s="50"/>
      <c r="E287" s="50"/>
      <c r="F287" s="50"/>
      <c r="G287" s="50"/>
      <c r="H287" s="51"/>
      <c r="I287" s="52"/>
    </row>
    <row r="288" spans="1:9" x14ac:dyDescent="0.25">
      <c r="A288" s="178" t="s">
        <v>66</v>
      </c>
      <c r="B288" s="178"/>
      <c r="C288" s="178"/>
      <c r="D288" s="178"/>
      <c r="E288" s="178"/>
      <c r="F288" s="178"/>
      <c r="G288" s="178"/>
      <c r="H288" s="45">
        <f>(H284)</f>
        <v>281.97500000000002</v>
      </c>
      <c r="I288" s="6" t="s">
        <v>62</v>
      </c>
    </row>
    <row r="289" spans="1:9" x14ac:dyDescent="0.25">
      <c r="A289" s="48"/>
      <c r="B289" s="49"/>
      <c r="C289" s="50"/>
      <c r="D289" s="50"/>
      <c r="E289" s="50"/>
      <c r="F289" s="50"/>
      <c r="G289" s="50"/>
      <c r="H289" s="51"/>
      <c r="I289" s="52"/>
    </row>
    <row r="290" spans="1:9" ht="14.45" customHeight="1" x14ac:dyDescent="0.25">
      <c r="A290" s="47" t="s">
        <v>159</v>
      </c>
      <c r="B290" s="186" t="str">
        <f>(PLANILHA!D68)</f>
        <v>PINTURA ACRÍLICA EM PAREDE, DUAS (2) DEMÃOS, EXCLUSIVE
SELADOR ACRÍLICO E MASSA ACRÍLICA/CORRIDA (PVA)</v>
      </c>
      <c r="C290" s="187"/>
      <c r="D290" s="187"/>
      <c r="E290" s="187"/>
      <c r="F290" s="187"/>
      <c r="G290" s="187"/>
      <c r="H290" s="187"/>
      <c r="I290" s="188"/>
    </row>
    <row r="291" spans="1:9" x14ac:dyDescent="0.25">
      <c r="A291" s="48"/>
      <c r="B291" s="49" t="s">
        <v>77</v>
      </c>
      <c r="C291" s="50"/>
      <c r="D291" s="50"/>
      <c r="E291" s="50"/>
      <c r="F291" s="50"/>
      <c r="G291" s="50"/>
      <c r="H291" s="51"/>
      <c r="I291" s="52"/>
    </row>
    <row r="292" spans="1:9" x14ac:dyDescent="0.25">
      <c r="A292" s="178" t="s">
        <v>66</v>
      </c>
      <c r="B292" s="178"/>
      <c r="C292" s="178"/>
      <c r="D292" s="178"/>
      <c r="E292" s="178"/>
      <c r="F292" s="178"/>
      <c r="G292" s="178"/>
      <c r="H292" s="45">
        <f>(H288)</f>
        <v>281.97500000000002</v>
      </c>
      <c r="I292" s="6" t="s">
        <v>62</v>
      </c>
    </row>
    <row r="294" spans="1:9" x14ac:dyDescent="0.25">
      <c r="A294" s="43">
        <v>8</v>
      </c>
      <c r="B294" s="185" t="s">
        <v>160</v>
      </c>
      <c r="C294" s="185"/>
      <c r="D294" s="185"/>
      <c r="E294" s="185"/>
      <c r="F294" s="185"/>
      <c r="G294" s="185"/>
      <c r="H294" s="185"/>
      <c r="I294" s="185"/>
    </row>
    <row r="296" spans="1:9" x14ac:dyDescent="0.25">
      <c r="A296" s="47" t="s">
        <v>161</v>
      </c>
      <c r="B296" s="182" t="str">
        <f>(PLANILHA!D74)</f>
        <v>LIMPEZA FINAL PARA ENTREGA DA OBRA</v>
      </c>
      <c r="C296" s="182"/>
      <c r="D296" s="182"/>
      <c r="E296" s="182"/>
      <c r="F296" s="182"/>
      <c r="G296" s="182"/>
      <c r="H296" s="182"/>
      <c r="I296" s="182"/>
    </row>
    <row r="297" spans="1:9" x14ac:dyDescent="0.25">
      <c r="H297" s="6" t="s">
        <v>66</v>
      </c>
      <c r="I297" s="6" t="s">
        <v>67</v>
      </c>
    </row>
    <row r="298" spans="1:9" x14ac:dyDescent="0.25">
      <c r="B298" s="183" t="s">
        <v>172</v>
      </c>
      <c r="C298" s="183"/>
      <c r="H298" s="45">
        <f>(6.9*3)</f>
        <v>20.700000000000003</v>
      </c>
      <c r="I298" s="6" t="s">
        <v>62</v>
      </c>
    </row>
    <row r="299" spans="1:9" x14ac:dyDescent="0.25">
      <c r="B299" s="183" t="s">
        <v>165</v>
      </c>
      <c r="C299" s="183"/>
      <c r="H299" s="45">
        <f>(H249)</f>
        <v>131.16</v>
      </c>
      <c r="I299" s="6" t="s">
        <v>62</v>
      </c>
    </row>
    <row r="301" spans="1:9" x14ac:dyDescent="0.25">
      <c r="A301" s="178" t="s">
        <v>66</v>
      </c>
      <c r="B301" s="178"/>
      <c r="C301" s="178"/>
      <c r="D301" s="178"/>
      <c r="E301" s="178"/>
      <c r="F301" s="178"/>
      <c r="G301" s="178"/>
      <c r="H301" s="45">
        <f>SUM(H298:H300)</f>
        <v>151.86000000000001</v>
      </c>
      <c r="I301" s="6" t="s">
        <v>62</v>
      </c>
    </row>
    <row r="302" spans="1:9" x14ac:dyDescent="0.25">
      <c r="A302" s="26"/>
      <c r="B302" s="26"/>
      <c r="C302" s="26"/>
      <c r="D302" s="26"/>
      <c r="E302" s="26"/>
      <c r="F302" s="26"/>
      <c r="G302" s="26"/>
      <c r="H302" s="44"/>
    </row>
    <row r="303" spans="1:9" x14ac:dyDescent="0.25">
      <c r="A303" s="47" t="s">
        <v>259</v>
      </c>
      <c r="B303" s="179" t="str">
        <f>(PLANILHA!D75)</f>
        <v>ASSENTAMENTO DE GRADIL OU PORTÃO METÁLICO DE AÇO OU FERRO, EXCLUSIVE FORNECIMENTO</v>
      </c>
      <c r="C303" s="180"/>
      <c r="D303" s="180"/>
      <c r="E303" s="180"/>
      <c r="F303" s="180"/>
      <c r="G303" s="180"/>
      <c r="H303" s="180"/>
      <c r="I303" s="181"/>
    </row>
    <row r="304" spans="1:9" x14ac:dyDescent="0.25">
      <c r="A304" s="26"/>
      <c r="B304" s="26"/>
      <c r="C304" s="26"/>
      <c r="D304" s="26"/>
      <c r="E304" s="26"/>
      <c r="F304" s="26"/>
      <c r="G304" s="26"/>
      <c r="H304" s="44"/>
    </row>
    <row r="305" spans="1:9" x14ac:dyDescent="0.25">
      <c r="A305" s="26"/>
      <c r="B305" s="26"/>
      <c r="C305" s="26"/>
      <c r="D305" s="26"/>
      <c r="F305" s="134" t="s">
        <v>63</v>
      </c>
      <c r="G305" s="134" t="s">
        <v>262</v>
      </c>
      <c r="H305" s="134" t="s">
        <v>66</v>
      </c>
      <c r="I305" s="134" t="s">
        <v>67</v>
      </c>
    </row>
    <row r="306" spans="1:9" x14ac:dyDescent="0.25">
      <c r="A306" s="26"/>
      <c r="B306" s="26"/>
      <c r="C306" s="26"/>
      <c r="D306" s="26"/>
      <c r="F306" s="135">
        <v>2.2999999999999998</v>
      </c>
      <c r="G306" s="135">
        <v>2</v>
      </c>
      <c r="H306" s="135">
        <f>F306*G306</f>
        <v>4.5999999999999996</v>
      </c>
      <c r="I306" s="134" t="s">
        <v>62</v>
      </c>
    </row>
    <row r="307" spans="1:9" x14ac:dyDescent="0.25">
      <c r="A307" s="26"/>
      <c r="B307" s="26"/>
      <c r="C307" s="26"/>
      <c r="D307" s="26"/>
      <c r="E307" s="26"/>
      <c r="F307" s="26"/>
      <c r="G307" s="26"/>
      <c r="H307" s="44"/>
    </row>
    <row r="308" spans="1:9" x14ac:dyDescent="0.25">
      <c r="A308" s="178" t="s">
        <v>66</v>
      </c>
      <c r="B308" s="178"/>
      <c r="C308" s="178"/>
      <c r="D308" s="178"/>
      <c r="E308" s="178"/>
      <c r="F308" s="178"/>
      <c r="G308" s="178"/>
      <c r="H308" s="45">
        <f>SUM(H305:H307)</f>
        <v>4.5999999999999996</v>
      </c>
      <c r="I308" s="6" t="s">
        <v>62</v>
      </c>
    </row>
    <row r="309" spans="1:9" x14ac:dyDescent="0.25">
      <c r="A309" s="229"/>
      <c r="B309" s="229"/>
      <c r="C309" s="229"/>
      <c r="D309" s="229"/>
      <c r="E309" s="229"/>
      <c r="F309" s="229"/>
      <c r="G309" s="229"/>
      <c r="H309" s="230"/>
      <c r="I309" s="231"/>
    </row>
    <row r="310" spans="1:9" x14ac:dyDescent="0.25">
      <c r="A310" s="233" t="s">
        <v>266</v>
      </c>
      <c r="B310" s="233"/>
      <c r="C310" s="233"/>
      <c r="D310" s="229"/>
      <c r="E310" s="229"/>
      <c r="F310" s="229"/>
      <c r="G310" s="229"/>
      <c r="H310" s="230"/>
      <c r="I310" s="231"/>
    </row>
    <row r="311" spans="1:9" x14ac:dyDescent="0.25">
      <c r="A311" s="229"/>
      <c r="B311" s="229"/>
      <c r="C311" s="229"/>
      <c r="D311" s="229"/>
      <c r="E311" s="229"/>
      <c r="F311" s="229"/>
      <c r="G311" s="229"/>
      <c r="H311" s="230"/>
      <c r="I311" s="231"/>
    </row>
    <row r="312" spans="1:9" x14ac:dyDescent="0.25">
      <c r="H312" s="44"/>
    </row>
    <row r="313" spans="1:9" x14ac:dyDescent="0.25">
      <c r="C313" s="138" t="s">
        <v>131</v>
      </c>
      <c r="D313" s="138"/>
      <c r="E313" s="138"/>
      <c r="F313" s="138"/>
    </row>
    <row r="314" spans="1:9" x14ac:dyDescent="0.25">
      <c r="C314" s="138" t="s">
        <v>135</v>
      </c>
      <c r="D314" s="138"/>
      <c r="E314" s="138"/>
      <c r="F314" s="138"/>
    </row>
  </sheetData>
  <mergeCells count="87">
    <mergeCell ref="A310:C310"/>
    <mergeCell ref="A43:G43"/>
    <mergeCell ref="A52:G52"/>
    <mergeCell ref="A61:G61"/>
    <mergeCell ref="A72:G72"/>
    <mergeCell ref="A78:G78"/>
    <mergeCell ref="B74:I74"/>
    <mergeCell ref="B103:I103"/>
    <mergeCell ref="B121:I121"/>
    <mergeCell ref="B203:I203"/>
    <mergeCell ref="B205:I205"/>
    <mergeCell ref="B211:I211"/>
    <mergeCell ref="C207:D207"/>
    <mergeCell ref="A210:G210"/>
    <mergeCell ref="A120:G120"/>
    <mergeCell ref="B108:I108"/>
    <mergeCell ref="A111:G111"/>
    <mergeCell ref="F184:G184"/>
    <mergeCell ref="F185:G185"/>
    <mergeCell ref="A192:G192"/>
    <mergeCell ref="A175:G175"/>
    <mergeCell ref="A187:G187"/>
    <mergeCell ref="B189:I189"/>
    <mergeCell ref="B115:I115"/>
    <mergeCell ref="B136:I136"/>
    <mergeCell ref="B149:I149"/>
    <mergeCell ref="B177:I177"/>
    <mergeCell ref="A134:G134"/>
    <mergeCell ref="A147:G147"/>
    <mergeCell ref="B3:I3"/>
    <mergeCell ref="B113:I113"/>
    <mergeCell ref="A15:B15"/>
    <mergeCell ref="A29:G29"/>
    <mergeCell ref="B45:I45"/>
    <mergeCell ref="B54:I54"/>
    <mergeCell ref="B63:I63"/>
    <mergeCell ref="B80:I80"/>
    <mergeCell ref="B93:I93"/>
    <mergeCell ref="B13:I13"/>
    <mergeCell ref="B5:I5"/>
    <mergeCell ref="B9:I9"/>
    <mergeCell ref="B33:I33"/>
    <mergeCell ref="A91:G91"/>
    <mergeCell ref="A101:G101"/>
    <mergeCell ref="A106:G106"/>
    <mergeCell ref="C313:F313"/>
    <mergeCell ref="C314:F314"/>
    <mergeCell ref="B31:I31"/>
    <mergeCell ref="B294:I294"/>
    <mergeCell ref="B296:I296"/>
    <mergeCell ref="A301:G301"/>
    <mergeCell ref="A214:G214"/>
    <mergeCell ref="B290:I290"/>
    <mergeCell ref="A284:G284"/>
    <mergeCell ref="B286:I286"/>
    <mergeCell ref="A288:G288"/>
    <mergeCell ref="B243:I243"/>
    <mergeCell ref="B251:I251"/>
    <mergeCell ref="B245:I245"/>
    <mergeCell ref="B239:I239"/>
    <mergeCell ref="A237:G237"/>
    <mergeCell ref="A17:B17"/>
    <mergeCell ref="B266:I266"/>
    <mergeCell ref="A277:G277"/>
    <mergeCell ref="B298:C298"/>
    <mergeCell ref="B299:C299"/>
    <mergeCell ref="B194:I194"/>
    <mergeCell ref="A196:B196"/>
    <mergeCell ref="A200:G200"/>
    <mergeCell ref="A241:G241"/>
    <mergeCell ref="A249:G249"/>
    <mergeCell ref="B279:I279"/>
    <mergeCell ref="A260:G260"/>
    <mergeCell ref="A255:G255"/>
    <mergeCell ref="B256:I256"/>
    <mergeCell ref="A292:G292"/>
    <mergeCell ref="B225:I225"/>
    <mergeCell ref="B303:I303"/>
    <mergeCell ref="A308:G308"/>
    <mergeCell ref="B215:I215"/>
    <mergeCell ref="A218:G218"/>
    <mergeCell ref="B220:I220"/>
    <mergeCell ref="A223:G223"/>
    <mergeCell ref="B227:I227"/>
    <mergeCell ref="A264:G264"/>
    <mergeCell ref="B281:I281"/>
    <mergeCell ref="B262:I262"/>
  </mergeCells>
  <pageMargins left="0.511811024" right="0.511811024" top="0.78740157499999996" bottom="0.78740157499999996" header="0.31496062000000002" footer="0.31496062000000002"/>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M36"/>
  <sheetViews>
    <sheetView view="pageBreakPreview" topLeftCell="A11" zoomScaleNormal="100" zoomScaleSheetLayoutView="100" workbookViewId="0">
      <selection activeCell="I13" sqref="I13"/>
    </sheetView>
  </sheetViews>
  <sheetFormatPr defaultRowHeight="15" x14ac:dyDescent="0.25"/>
  <cols>
    <col min="3" max="3" width="39.28515625" customWidth="1"/>
    <col min="4" max="4" width="15.85546875" customWidth="1"/>
    <col min="5" max="5" width="11.140625" customWidth="1"/>
    <col min="6" max="6" width="17.42578125" customWidth="1"/>
    <col min="7" max="7" width="14.85546875" customWidth="1"/>
    <col min="8" max="8" width="15.140625" customWidth="1"/>
    <col min="9" max="9" width="16" customWidth="1"/>
    <col min="10" max="10" width="9.85546875" customWidth="1"/>
    <col min="11" max="11" width="10.85546875" customWidth="1"/>
    <col min="12" max="12" width="9.5703125" customWidth="1"/>
    <col min="13" max="13" width="14.28515625" bestFit="1" customWidth="1"/>
  </cols>
  <sheetData>
    <row r="1" spans="1:12" x14ac:dyDescent="0.25">
      <c r="A1" s="206" t="s">
        <v>136</v>
      </c>
      <c r="B1" s="206"/>
      <c r="C1" s="206"/>
      <c r="D1" s="206"/>
      <c r="E1" s="206"/>
      <c r="F1" s="206"/>
      <c r="G1" s="206"/>
      <c r="H1" s="206"/>
      <c r="I1" s="206"/>
      <c r="J1" s="206"/>
      <c r="K1" s="206"/>
      <c r="L1" s="206"/>
    </row>
    <row r="2" spans="1:12" x14ac:dyDescent="0.25">
      <c r="A2" s="206"/>
      <c r="B2" s="206"/>
      <c r="C2" s="206"/>
      <c r="D2" s="206"/>
      <c r="E2" s="206"/>
      <c r="F2" s="206"/>
      <c r="G2" s="206"/>
      <c r="H2" s="206"/>
      <c r="I2" s="206"/>
      <c r="J2" s="206"/>
      <c r="K2" s="206"/>
      <c r="L2" s="206"/>
    </row>
    <row r="3" spans="1:12" ht="45" customHeight="1" x14ac:dyDescent="0.25">
      <c r="A3" s="206"/>
      <c r="B3" s="206"/>
      <c r="C3" s="206"/>
      <c r="D3" s="206"/>
      <c r="E3" s="206"/>
      <c r="F3" s="206"/>
      <c r="G3" s="206"/>
      <c r="H3" s="206"/>
      <c r="I3" s="206"/>
      <c r="J3" s="206"/>
      <c r="K3" s="206"/>
      <c r="L3" s="206"/>
    </row>
    <row r="4" spans="1:12" x14ac:dyDescent="0.25">
      <c r="A4" s="207" t="s">
        <v>137</v>
      </c>
      <c r="B4" s="207"/>
      <c r="C4" s="207"/>
      <c r="D4" s="207"/>
      <c r="E4" s="207"/>
      <c r="F4" s="207"/>
      <c r="G4" s="207"/>
      <c r="H4" s="207"/>
      <c r="I4" s="207"/>
      <c r="J4" s="207"/>
      <c r="K4" s="207"/>
      <c r="L4" s="207"/>
    </row>
    <row r="6" spans="1:12" x14ac:dyDescent="0.25">
      <c r="A6" s="70" t="s">
        <v>175</v>
      </c>
      <c r="B6" s="196" t="str">
        <f>(PLANILHA!C3)</f>
        <v>Construção de Gavetas Funerárias  e Muro Frontal ( Etapa 01)</v>
      </c>
      <c r="C6" s="197"/>
      <c r="D6" s="198"/>
      <c r="E6" s="196" t="s">
        <v>177</v>
      </c>
      <c r="F6" s="197"/>
      <c r="G6" s="197"/>
      <c r="H6" s="197"/>
      <c r="I6" s="198"/>
      <c r="J6" s="70" t="s">
        <v>138</v>
      </c>
      <c r="K6" s="71">
        <v>46127</v>
      </c>
      <c r="L6" s="70"/>
    </row>
    <row r="7" spans="1:12" x14ac:dyDescent="0.25">
      <c r="A7" s="70" t="s">
        <v>176</v>
      </c>
      <c r="B7" s="196" t="str">
        <f>(PLANILHA!C4)</f>
        <v>Nova ala do Cemitério Municipal</v>
      </c>
      <c r="C7" s="197"/>
      <c r="D7" s="198"/>
      <c r="E7" s="208" t="s">
        <v>174</v>
      </c>
      <c r="F7" s="208"/>
      <c r="G7" s="208"/>
      <c r="H7" s="199" t="s">
        <v>139</v>
      </c>
      <c r="I7" s="200"/>
      <c r="J7" s="204">
        <f>(D27)</f>
        <v>146865.49</v>
      </c>
      <c r="K7" s="205"/>
      <c r="L7" s="72"/>
    </row>
    <row r="8" spans="1:12" x14ac:dyDescent="0.25">
      <c r="A8" s="73" t="s">
        <v>10</v>
      </c>
      <c r="B8" s="73" t="s">
        <v>11</v>
      </c>
      <c r="C8" s="73" t="s">
        <v>140</v>
      </c>
      <c r="D8" s="74" t="s">
        <v>141</v>
      </c>
      <c r="E8" s="73" t="s">
        <v>142</v>
      </c>
      <c r="F8" s="75">
        <v>1</v>
      </c>
      <c r="G8" s="75">
        <v>2</v>
      </c>
      <c r="H8" s="75">
        <v>3</v>
      </c>
      <c r="I8" s="75">
        <v>4</v>
      </c>
      <c r="J8" s="75">
        <v>5</v>
      </c>
      <c r="K8" s="75">
        <v>6</v>
      </c>
      <c r="L8" s="76">
        <v>7</v>
      </c>
    </row>
    <row r="9" spans="1:12" x14ac:dyDescent="0.25">
      <c r="A9" s="209"/>
      <c r="B9" s="209"/>
      <c r="C9" s="209"/>
      <c r="D9" s="209"/>
      <c r="E9" s="209"/>
      <c r="F9" s="209"/>
      <c r="G9" s="209"/>
      <c r="H9" s="209"/>
      <c r="I9" s="209"/>
      <c r="J9" s="209"/>
      <c r="K9" s="209"/>
      <c r="L9" s="209"/>
    </row>
    <row r="10" spans="1:12" x14ac:dyDescent="0.25">
      <c r="A10" s="77">
        <v>1</v>
      </c>
      <c r="B10" s="77"/>
      <c r="C10" s="78" t="s">
        <v>143</v>
      </c>
      <c r="D10" s="79"/>
      <c r="E10" s="80">
        <f>(D11/D27)</f>
        <v>9.7706139134523709E-2</v>
      </c>
      <c r="F10" s="107">
        <v>1</v>
      </c>
      <c r="G10" s="80"/>
      <c r="H10" s="81"/>
      <c r="I10" s="80"/>
      <c r="J10" s="82"/>
      <c r="K10" s="82"/>
      <c r="L10" s="82"/>
    </row>
    <row r="11" spans="1:12" x14ac:dyDescent="0.25">
      <c r="A11" s="77"/>
      <c r="B11" s="77"/>
      <c r="C11" s="72"/>
      <c r="D11" s="83">
        <f>(PLANILHA!N13)</f>
        <v>14349.66</v>
      </c>
      <c r="E11" s="84"/>
      <c r="F11" s="85">
        <f>(F10*D11)</f>
        <v>14349.66</v>
      </c>
      <c r="G11" s="86"/>
      <c r="H11" s="85"/>
      <c r="I11" s="86"/>
      <c r="J11" s="72"/>
      <c r="K11" s="72"/>
      <c r="L11" s="72"/>
    </row>
    <row r="12" spans="1:12" x14ac:dyDescent="0.25">
      <c r="A12" s="77">
        <v>2</v>
      </c>
      <c r="B12" s="77"/>
      <c r="C12" s="72" t="s">
        <v>144</v>
      </c>
      <c r="D12" s="79"/>
      <c r="E12" s="80">
        <f>(D13/D27)</f>
        <v>0.11541166001625026</v>
      </c>
      <c r="F12" s="107">
        <v>1</v>
      </c>
      <c r="G12" s="87"/>
      <c r="H12" s="81"/>
      <c r="I12" s="87"/>
      <c r="J12" s="80"/>
      <c r="K12" s="82"/>
      <c r="L12" s="82"/>
    </row>
    <row r="13" spans="1:12" x14ac:dyDescent="0.25">
      <c r="A13" s="77"/>
      <c r="B13" s="77"/>
      <c r="C13" s="72"/>
      <c r="D13" s="83">
        <f>(PLANILHA!N24)</f>
        <v>16949.990000000002</v>
      </c>
      <c r="E13" s="84"/>
      <c r="F13" s="85">
        <f>(F12*D13)</f>
        <v>16949.990000000002</v>
      </c>
      <c r="G13" s="86"/>
      <c r="H13" s="85"/>
      <c r="I13" s="86"/>
      <c r="J13" s="86"/>
      <c r="K13" s="72"/>
      <c r="L13" s="88"/>
    </row>
    <row r="14" spans="1:12" x14ac:dyDescent="0.25">
      <c r="A14" s="77">
        <v>3</v>
      </c>
      <c r="B14" s="77"/>
      <c r="C14" s="72" t="s">
        <v>145</v>
      </c>
      <c r="D14" s="79"/>
      <c r="E14" s="80">
        <f>(D15/D27)</f>
        <v>0.16831258316708714</v>
      </c>
      <c r="F14" s="81"/>
      <c r="G14" s="107">
        <v>0.3</v>
      </c>
      <c r="H14" s="107">
        <v>0.3</v>
      </c>
      <c r="I14" s="107">
        <v>0.4</v>
      </c>
      <c r="J14" s="87"/>
      <c r="K14" s="82"/>
      <c r="L14" s="82"/>
    </row>
    <row r="15" spans="1:12" x14ac:dyDescent="0.25">
      <c r="A15" s="77"/>
      <c r="B15" s="77"/>
      <c r="C15" s="72"/>
      <c r="D15" s="83">
        <f>(PLANILHA!N36)</f>
        <v>24719.31</v>
      </c>
      <c r="E15" s="84"/>
      <c r="F15" s="85"/>
      <c r="G15" s="85">
        <f>(G14*D15)</f>
        <v>7415.7929999999997</v>
      </c>
      <c r="H15" s="85">
        <f>(H14*D15)</f>
        <v>7415.7929999999997</v>
      </c>
      <c r="I15" s="85">
        <f>(I14*D15)</f>
        <v>9887.724000000002</v>
      </c>
      <c r="J15" s="86"/>
      <c r="K15" s="72"/>
      <c r="L15" s="88"/>
    </row>
    <row r="16" spans="1:12" x14ac:dyDescent="0.25">
      <c r="A16" s="77">
        <v>4</v>
      </c>
      <c r="B16" s="77"/>
      <c r="C16" s="72" t="str">
        <f>(PLANILHA!C38)</f>
        <v>ALVENARIAS</v>
      </c>
      <c r="D16" s="79"/>
      <c r="E16" s="80">
        <f>(D17/D27)</f>
        <v>0.19558393193663126</v>
      </c>
      <c r="F16" s="89"/>
      <c r="G16" s="107">
        <v>0.3</v>
      </c>
      <c r="H16" s="107">
        <v>0.3</v>
      </c>
      <c r="I16" s="107">
        <v>0.4</v>
      </c>
      <c r="J16" s="81"/>
      <c r="K16" s="87"/>
      <c r="L16" s="87"/>
    </row>
    <row r="17" spans="1:13" x14ac:dyDescent="0.25">
      <c r="A17" s="77"/>
      <c r="B17" s="77"/>
      <c r="C17" s="72"/>
      <c r="D17" s="83">
        <f>(PLANILHA!N45)</f>
        <v>28724.53</v>
      </c>
      <c r="E17" s="84"/>
      <c r="F17" s="85"/>
      <c r="G17" s="85">
        <f>(G16*D17)</f>
        <v>8617.3589999999986</v>
      </c>
      <c r="H17" s="85">
        <f>(H16*D17)</f>
        <v>8617.3589999999986</v>
      </c>
      <c r="I17" s="85">
        <f>(I16*D17)</f>
        <v>11489.812</v>
      </c>
      <c r="J17" s="85"/>
      <c r="K17" s="86"/>
      <c r="L17" s="88"/>
    </row>
    <row r="18" spans="1:13" x14ac:dyDescent="0.25">
      <c r="A18" s="77">
        <v>5</v>
      </c>
      <c r="B18" s="77"/>
      <c r="C18" s="72" t="str">
        <f>(PLANILHA!C47)</f>
        <v>REVESTIMENTOS</v>
      </c>
      <c r="D18" s="79"/>
      <c r="E18" s="80">
        <f>(D19/D27)</f>
        <v>0.13860151898175671</v>
      </c>
      <c r="F18" s="82"/>
      <c r="G18" s="107">
        <v>0.3</v>
      </c>
      <c r="H18" s="107">
        <v>0.3</v>
      </c>
      <c r="I18" s="107">
        <v>0.4</v>
      </c>
      <c r="J18" s="81"/>
      <c r="K18" s="87"/>
      <c r="L18" s="87"/>
    </row>
    <row r="19" spans="1:13" x14ac:dyDescent="0.25">
      <c r="A19" s="77"/>
      <c r="B19" s="77"/>
      <c r="C19" s="72"/>
      <c r="D19" s="83">
        <f>(PLANILHA!N52)</f>
        <v>20355.78</v>
      </c>
      <c r="E19" s="84"/>
      <c r="F19" s="72"/>
      <c r="G19" s="85">
        <f>(G18*D19)</f>
        <v>6106.7339999999995</v>
      </c>
      <c r="H19" s="85">
        <f>(H18*D19)</f>
        <v>6106.7339999999995</v>
      </c>
      <c r="I19" s="85">
        <f>(I18*D19)</f>
        <v>8142.3119999999999</v>
      </c>
      <c r="J19" s="85"/>
      <c r="K19" s="85"/>
      <c r="L19" s="88"/>
    </row>
    <row r="20" spans="1:13" x14ac:dyDescent="0.25">
      <c r="A20" s="77">
        <v>6</v>
      </c>
      <c r="B20" s="77"/>
      <c r="C20" s="72" t="str">
        <f>(PLANILHA!C54)</f>
        <v>PISOS</v>
      </c>
      <c r="D20" s="79"/>
      <c r="E20" s="80">
        <f>(D21/D27)</f>
        <v>0.19759073421536946</v>
      </c>
      <c r="F20" s="106"/>
      <c r="G20" s="107"/>
      <c r="H20" s="107">
        <v>0.5</v>
      </c>
      <c r="I20" s="107">
        <v>0.5</v>
      </c>
      <c r="J20" s="81"/>
      <c r="K20" s="87"/>
      <c r="L20" s="87"/>
    </row>
    <row r="21" spans="1:13" x14ac:dyDescent="0.25">
      <c r="A21" s="77"/>
      <c r="B21" s="77"/>
      <c r="C21" s="72"/>
      <c r="D21" s="83">
        <f>(PLANILHA!N62)</f>
        <v>29019.26</v>
      </c>
      <c r="E21" s="84"/>
      <c r="F21" s="72"/>
      <c r="G21" s="85"/>
      <c r="H21" s="85">
        <f>(H20*D21)</f>
        <v>14509.63</v>
      </c>
      <c r="I21" s="85">
        <f>(I20*D21)</f>
        <v>14509.63</v>
      </c>
      <c r="J21" s="85"/>
      <c r="K21" s="86"/>
      <c r="L21" s="88"/>
    </row>
    <row r="22" spans="1:13" x14ac:dyDescent="0.25">
      <c r="A22" s="77">
        <v>7</v>
      </c>
      <c r="B22" s="77"/>
      <c r="C22" s="72" t="str">
        <f>(PLANILHA!C64)</f>
        <v>PINTURAS</v>
      </c>
      <c r="D22" s="79"/>
      <c r="E22" s="80">
        <f>(D23/D27)</f>
        <v>6.9329561355768468E-2</v>
      </c>
      <c r="F22" s="106"/>
      <c r="G22" s="107"/>
      <c r="H22" s="107"/>
      <c r="I22" s="107">
        <v>1</v>
      </c>
      <c r="J22" s="81"/>
      <c r="K22" s="81"/>
      <c r="L22" s="81"/>
    </row>
    <row r="23" spans="1:13" x14ac:dyDescent="0.25">
      <c r="A23" s="77"/>
      <c r="B23" s="77"/>
      <c r="C23" s="72"/>
      <c r="D23" s="83">
        <f>(PLANILHA!N70)</f>
        <v>10182.119999999999</v>
      </c>
      <c r="E23" s="84"/>
      <c r="F23" s="72"/>
      <c r="G23" s="86"/>
      <c r="H23" s="85"/>
      <c r="I23" s="85">
        <f>(I22*D23)</f>
        <v>10182.119999999999</v>
      </c>
      <c r="J23" s="85"/>
      <c r="K23" s="85"/>
      <c r="L23" s="88"/>
    </row>
    <row r="24" spans="1:13" x14ac:dyDescent="0.25">
      <c r="A24" s="77">
        <v>8</v>
      </c>
      <c r="B24" s="77"/>
      <c r="C24" s="72" t="str">
        <f>(PLANILHA!C72)</f>
        <v>SERVIÇOS FINAIS</v>
      </c>
      <c r="D24" s="79"/>
      <c r="E24" s="80">
        <f>(D25/D27)</f>
        <v>1.7463871192613053E-2</v>
      </c>
      <c r="F24" s="106"/>
      <c r="G24" s="107"/>
      <c r="H24" s="107"/>
      <c r="I24" s="107">
        <v>1</v>
      </c>
      <c r="J24" s="81"/>
      <c r="K24" s="81"/>
      <c r="L24" s="81"/>
    </row>
    <row r="25" spans="1:13" x14ac:dyDescent="0.25">
      <c r="A25" s="77"/>
      <c r="B25" s="77"/>
      <c r="C25" s="72"/>
      <c r="D25" s="83">
        <f>(PLANILHA!N76)</f>
        <v>2564.84</v>
      </c>
      <c r="E25" s="84"/>
      <c r="F25" s="72"/>
      <c r="G25" s="86"/>
      <c r="H25" s="85"/>
      <c r="I25" s="85">
        <f>(I24*D25)</f>
        <v>2564.84</v>
      </c>
      <c r="J25" s="85"/>
      <c r="K25" s="85"/>
      <c r="L25" s="88"/>
    </row>
    <row r="26" spans="1:13" x14ac:dyDescent="0.25">
      <c r="A26" s="201"/>
      <c r="B26" s="202"/>
      <c r="C26" s="203"/>
      <c r="D26" s="104"/>
      <c r="E26" s="80">
        <f>(E10+E12+E14+E16+E18+E20+E22+E24)</f>
        <v>1</v>
      </c>
      <c r="F26" s="108">
        <f>(F27/D27)</f>
        <v>0.21311779915077397</v>
      </c>
      <c r="G26" s="108">
        <f>(G27/D27)</f>
        <v>0.15074941022564253</v>
      </c>
      <c r="H26" s="108">
        <f>(H27/D27)</f>
        <v>0.24954477733332725</v>
      </c>
      <c r="I26" s="108">
        <f>(I27/D27)</f>
        <v>0.38658801329025627</v>
      </c>
      <c r="J26" s="105"/>
      <c r="K26" s="105"/>
      <c r="L26" s="106"/>
      <c r="M26" s="109">
        <f>(F26+G26+H26+I26)</f>
        <v>1</v>
      </c>
    </row>
    <row r="27" spans="1:13" x14ac:dyDescent="0.25">
      <c r="A27" s="194" t="s">
        <v>146</v>
      </c>
      <c r="B27" s="194"/>
      <c r="C27" s="194"/>
      <c r="D27" s="90">
        <f>(D11+D13+D15+D17+D19+D21+D23+D25)</f>
        <v>146865.49</v>
      </c>
      <c r="E27" s="91"/>
      <c r="F27" s="90">
        <f>(F11+F13+F15+F17+F19+F21+F23+F25)</f>
        <v>31299.65</v>
      </c>
      <c r="G27" s="90">
        <f t="shared" ref="G27:I27" si="0">(G11+G13+G15+G17+G19+G21+G23+G25)</f>
        <v>22139.885999999999</v>
      </c>
      <c r="H27" s="90">
        <f t="shared" si="0"/>
        <v>36649.515999999996</v>
      </c>
      <c r="I27" s="90">
        <f t="shared" si="0"/>
        <v>56776.437999999995</v>
      </c>
      <c r="J27" s="90"/>
      <c r="K27" s="90"/>
      <c r="L27" s="90"/>
      <c r="M27" s="110">
        <f>(F27+G27+H27+I27)</f>
        <v>146865.49</v>
      </c>
    </row>
    <row r="28" spans="1:13" x14ac:dyDescent="0.25">
      <c r="A28" s="92"/>
      <c r="B28" s="92"/>
      <c r="C28" s="92"/>
      <c r="D28" s="92"/>
      <c r="E28" s="92"/>
      <c r="F28" s="92"/>
      <c r="G28" s="92"/>
      <c r="H28" s="92"/>
      <c r="I28" s="92"/>
      <c r="J28" s="92"/>
      <c r="K28" s="92"/>
      <c r="L28" s="92"/>
    </row>
    <row r="29" spans="1:13" x14ac:dyDescent="0.25">
      <c r="A29" s="92"/>
      <c r="B29" s="92"/>
      <c r="C29" s="92"/>
      <c r="D29" s="92"/>
      <c r="E29" s="92"/>
      <c r="F29" s="92"/>
      <c r="G29" s="92"/>
      <c r="H29" s="92"/>
      <c r="I29" s="92"/>
      <c r="J29" s="92"/>
      <c r="K29" s="92"/>
      <c r="L29" s="92"/>
    </row>
    <row r="30" spans="1:13" x14ac:dyDescent="0.25">
      <c r="A30" s="92"/>
      <c r="B30" s="92"/>
      <c r="C30" s="92"/>
      <c r="D30" s="92"/>
      <c r="E30" s="92"/>
      <c r="F30" s="92"/>
      <c r="G30" s="92"/>
      <c r="H30" s="92"/>
      <c r="I30" s="92"/>
      <c r="J30" s="92"/>
      <c r="K30" s="92"/>
      <c r="L30" s="92"/>
    </row>
    <row r="31" spans="1:13" x14ac:dyDescent="0.25">
      <c r="A31" s="92"/>
      <c r="B31" s="92"/>
      <c r="C31" s="92"/>
      <c r="D31" s="92"/>
      <c r="E31" s="92"/>
      <c r="F31" s="92"/>
      <c r="G31" s="92"/>
      <c r="H31" s="92"/>
      <c r="I31" s="92"/>
      <c r="J31" s="92"/>
      <c r="K31" s="92"/>
      <c r="L31" s="92"/>
    </row>
    <row r="32" spans="1:13" x14ac:dyDescent="0.25">
      <c r="A32" s="92"/>
      <c r="B32" s="92"/>
      <c r="C32" s="92"/>
      <c r="D32" s="92"/>
      <c r="E32" s="92"/>
      <c r="F32" s="92"/>
      <c r="G32" s="92"/>
      <c r="H32" s="92"/>
      <c r="I32" s="92"/>
      <c r="J32" s="92"/>
      <c r="K32" s="92"/>
      <c r="L32" s="92"/>
    </row>
    <row r="33" spans="1:12" x14ac:dyDescent="0.25">
      <c r="A33" s="92"/>
      <c r="B33" s="92"/>
      <c r="C33" s="111" t="s">
        <v>147</v>
      </c>
      <c r="D33" s="112"/>
      <c r="E33" s="112"/>
      <c r="F33" s="112"/>
      <c r="G33" s="195" t="s">
        <v>149</v>
      </c>
      <c r="H33" s="195"/>
      <c r="I33" s="195"/>
      <c r="J33" s="195"/>
      <c r="K33" s="92"/>
      <c r="L33" s="92"/>
    </row>
    <row r="34" spans="1:12" x14ac:dyDescent="0.25">
      <c r="A34" s="92"/>
      <c r="B34" s="92"/>
      <c r="C34" s="111" t="s">
        <v>132</v>
      </c>
      <c r="D34" s="112"/>
      <c r="E34" s="112"/>
      <c r="F34" s="112"/>
      <c r="G34" s="195" t="s">
        <v>148</v>
      </c>
      <c r="H34" s="195"/>
      <c r="I34" s="195"/>
      <c r="J34" s="195"/>
      <c r="K34" s="92"/>
      <c r="L34" s="92"/>
    </row>
    <row r="35" spans="1:12" x14ac:dyDescent="0.25">
      <c r="A35" s="92"/>
      <c r="B35" s="92"/>
      <c r="C35" s="92"/>
      <c r="D35" s="92"/>
      <c r="E35" s="92"/>
      <c r="F35" s="92"/>
      <c r="G35" s="92"/>
      <c r="H35" s="92"/>
      <c r="I35" s="92"/>
      <c r="J35" s="92"/>
      <c r="K35" s="92"/>
      <c r="L35" s="92"/>
    </row>
    <row r="36" spans="1:12" x14ac:dyDescent="0.25">
      <c r="A36" s="92"/>
      <c r="B36" s="92"/>
      <c r="C36" s="92"/>
      <c r="D36" s="92"/>
      <c r="E36" s="92"/>
      <c r="F36" s="92"/>
      <c r="G36" s="92"/>
      <c r="H36" s="92"/>
      <c r="I36" s="92"/>
      <c r="J36" s="92"/>
      <c r="K36" s="92"/>
      <c r="L36" s="92"/>
    </row>
  </sheetData>
  <mergeCells count="13">
    <mergeCell ref="A1:L3"/>
    <mergeCell ref="A4:L4"/>
    <mergeCell ref="E6:I6"/>
    <mergeCell ref="E7:G7"/>
    <mergeCell ref="A9:L9"/>
    <mergeCell ref="A27:C27"/>
    <mergeCell ref="G33:J33"/>
    <mergeCell ref="G34:J34"/>
    <mergeCell ref="B6:D6"/>
    <mergeCell ref="B7:D7"/>
    <mergeCell ref="H7:I7"/>
    <mergeCell ref="A26:C26"/>
    <mergeCell ref="J7:K7"/>
  </mergeCells>
  <pageMargins left="0.511811024" right="0.511811024" top="0.78740157499999996" bottom="0.78740157499999996" header="0.31496062000000002" footer="0.31496062000000002"/>
  <pageSetup paperSize="9" scale="58" orientation="landscape" horizontalDpi="4294967293" verticalDpi="0"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1835659-58A7-4EB3-9D24-CE86ADD458F3}">
  <dimension ref="A1:J42"/>
  <sheetViews>
    <sheetView view="pageBreakPreview" topLeftCell="A9" zoomScale="115" zoomScaleNormal="100" zoomScaleSheetLayoutView="115" workbookViewId="0">
      <selection activeCell="H33" sqref="H33"/>
    </sheetView>
  </sheetViews>
  <sheetFormatPr defaultRowHeight="15" x14ac:dyDescent="0.25"/>
  <sheetData>
    <row r="1" spans="1:10" x14ac:dyDescent="0.25">
      <c r="B1" s="218" t="s">
        <v>216</v>
      </c>
      <c r="C1" s="218"/>
      <c r="D1" s="218"/>
      <c r="E1" s="218"/>
      <c r="F1" s="218"/>
      <c r="G1" s="218"/>
      <c r="H1" s="218"/>
      <c r="I1" s="218"/>
      <c r="J1" s="219"/>
    </row>
    <row r="2" spans="1:10" x14ac:dyDescent="0.25">
      <c r="A2" s="119"/>
      <c r="B2" s="220" t="s">
        <v>217</v>
      </c>
      <c r="C2" s="220"/>
      <c r="D2" s="220"/>
      <c r="E2" s="220"/>
      <c r="F2" s="220"/>
      <c r="G2" s="220"/>
      <c r="H2" s="220"/>
      <c r="I2" s="220"/>
      <c r="J2" s="221"/>
    </row>
    <row r="3" spans="1:10" x14ac:dyDescent="0.25">
      <c r="A3" s="119"/>
      <c r="B3" s="222" t="s">
        <v>218</v>
      </c>
      <c r="C3" s="222"/>
      <c r="D3" s="222"/>
      <c r="E3" s="222"/>
      <c r="F3" s="222"/>
      <c r="G3" s="222"/>
      <c r="H3" s="222"/>
      <c r="I3" s="222"/>
      <c r="J3" s="223"/>
    </row>
    <row r="4" spans="1:10" ht="15.75" customHeight="1" x14ac:dyDescent="0.25">
      <c r="A4" s="224" t="s">
        <v>178</v>
      </c>
      <c r="B4" s="224"/>
      <c r="C4" s="224"/>
      <c r="D4" s="224"/>
      <c r="E4" s="224"/>
      <c r="F4" s="224"/>
      <c r="G4" s="224"/>
      <c r="H4" s="225" t="s">
        <v>179</v>
      </c>
      <c r="I4" s="225"/>
      <c r="J4" s="225"/>
    </row>
    <row r="5" spans="1:10" x14ac:dyDescent="0.25">
      <c r="A5" s="211" t="s">
        <v>219</v>
      </c>
      <c r="B5" s="212"/>
      <c r="C5" s="212"/>
      <c r="D5" s="212"/>
      <c r="E5" s="212"/>
      <c r="F5" s="212"/>
      <c r="G5" s="213"/>
      <c r="H5" s="217" t="s">
        <v>180</v>
      </c>
      <c r="I5" s="217"/>
      <c r="J5" s="217"/>
    </row>
    <row r="6" spans="1:10" x14ac:dyDescent="0.25">
      <c r="A6" s="217" t="s">
        <v>181</v>
      </c>
      <c r="B6" s="217"/>
      <c r="C6" s="217"/>
      <c r="D6" s="217"/>
      <c r="E6" s="217"/>
      <c r="F6" s="217"/>
      <c r="G6" s="217"/>
      <c r="H6" s="120" t="s">
        <v>182</v>
      </c>
      <c r="I6" s="120" t="s">
        <v>182</v>
      </c>
      <c r="J6" s="120" t="s">
        <v>182</v>
      </c>
    </row>
    <row r="7" spans="1:10" x14ac:dyDescent="0.25">
      <c r="A7" s="178" t="s">
        <v>183</v>
      </c>
      <c r="B7" s="178"/>
      <c r="C7" s="178"/>
      <c r="D7" s="178"/>
      <c r="E7" s="178"/>
      <c r="F7" s="178"/>
      <c r="G7" s="113" t="s">
        <v>184</v>
      </c>
      <c r="H7" s="48" t="s">
        <v>184</v>
      </c>
      <c r="I7" s="48" t="s">
        <v>184</v>
      </c>
      <c r="J7" s="48" t="s">
        <v>184</v>
      </c>
    </row>
    <row r="8" spans="1:10" x14ac:dyDescent="0.25">
      <c r="A8" s="178">
        <v>1</v>
      </c>
      <c r="B8" s="178"/>
      <c r="C8" s="178"/>
      <c r="D8" s="178" t="s">
        <v>185</v>
      </c>
      <c r="E8" s="178"/>
      <c r="F8" s="178"/>
      <c r="G8" s="114">
        <v>0.8</v>
      </c>
      <c r="H8" s="45">
        <v>0.8</v>
      </c>
      <c r="I8" s="45">
        <v>0.8</v>
      </c>
      <c r="J8" s="45">
        <v>1</v>
      </c>
    </row>
    <row r="9" spans="1:10" x14ac:dyDescent="0.25">
      <c r="A9" s="178">
        <v>2</v>
      </c>
      <c r="B9" s="178"/>
      <c r="C9" s="178"/>
      <c r="D9" s="178" t="s">
        <v>186</v>
      </c>
      <c r="E9" s="178"/>
      <c r="F9" s="178"/>
      <c r="G9" s="115">
        <v>0.97</v>
      </c>
      <c r="H9" s="45">
        <v>0.97</v>
      </c>
      <c r="I9" s="45">
        <v>1.27</v>
      </c>
      <c r="J9" s="45">
        <v>1.27</v>
      </c>
    </row>
    <row r="10" spans="1:10" x14ac:dyDescent="0.25">
      <c r="A10" s="178">
        <v>3</v>
      </c>
      <c r="B10" s="178"/>
      <c r="C10" s="178"/>
      <c r="D10" s="178" t="s">
        <v>187</v>
      </c>
      <c r="E10" s="178"/>
      <c r="F10" s="178"/>
      <c r="G10" s="114">
        <v>3</v>
      </c>
      <c r="H10" s="45">
        <v>3</v>
      </c>
      <c r="I10" s="45">
        <v>4</v>
      </c>
      <c r="J10" s="45">
        <v>5.5</v>
      </c>
    </row>
    <row r="11" spans="1:10" x14ac:dyDescent="0.25">
      <c r="A11" s="138" t="s">
        <v>188</v>
      </c>
      <c r="B11" s="138"/>
      <c r="C11" s="138"/>
      <c r="D11" s="138"/>
      <c r="E11" s="138"/>
      <c r="F11" s="138"/>
      <c r="G11" s="6">
        <f>1+((G8+G9+G10)/100)</f>
        <v>1.0477000000000001</v>
      </c>
    </row>
    <row r="12" spans="1:10" x14ac:dyDescent="0.25">
      <c r="A12" s="178">
        <v>4</v>
      </c>
      <c r="B12" s="178"/>
      <c r="C12" s="178"/>
      <c r="D12" s="178" t="s">
        <v>189</v>
      </c>
      <c r="E12" s="178"/>
      <c r="F12" s="178"/>
      <c r="G12" s="115">
        <v>0.59</v>
      </c>
      <c r="H12" s="116">
        <v>0.59</v>
      </c>
      <c r="I12" s="45">
        <v>1.23</v>
      </c>
      <c r="J12" s="45">
        <v>1.39</v>
      </c>
    </row>
    <row r="13" spans="1:10" x14ac:dyDescent="0.25">
      <c r="A13" s="138" t="s">
        <v>190</v>
      </c>
      <c r="B13" s="138"/>
      <c r="C13" s="138"/>
      <c r="D13" s="138"/>
      <c r="E13" s="138"/>
      <c r="F13" s="138"/>
      <c r="G13" s="6">
        <f>1+(G12/100)</f>
        <v>1.0059</v>
      </c>
    </row>
    <row r="14" spans="1:10" x14ac:dyDescent="0.25">
      <c r="A14" s="178">
        <v>5</v>
      </c>
      <c r="B14" s="178"/>
      <c r="C14" s="178"/>
      <c r="D14" s="178" t="s">
        <v>191</v>
      </c>
      <c r="E14" s="178"/>
      <c r="F14" s="178"/>
      <c r="G14" s="115">
        <v>6.16</v>
      </c>
      <c r="H14" s="116">
        <v>6.16</v>
      </c>
      <c r="I14" s="45">
        <v>7.4</v>
      </c>
      <c r="J14" s="45">
        <v>8.9600000000000009</v>
      </c>
    </row>
    <row r="15" spans="1:10" x14ac:dyDescent="0.25">
      <c r="A15" s="178" t="s">
        <v>192</v>
      </c>
      <c r="B15" s="178"/>
      <c r="C15" s="178"/>
      <c r="D15" s="178"/>
      <c r="E15" s="178"/>
      <c r="F15" s="178"/>
      <c r="G15" s="6">
        <f>1+(G14/100)</f>
        <v>1.0616000000000001</v>
      </c>
    </row>
    <row r="16" spans="1:10" x14ac:dyDescent="0.25">
      <c r="A16" s="178" t="s">
        <v>193</v>
      </c>
      <c r="B16" s="178"/>
      <c r="C16" s="178"/>
      <c r="D16" s="178"/>
      <c r="E16" s="178"/>
      <c r="F16" s="178"/>
      <c r="G16" s="178"/>
    </row>
    <row r="17" spans="1:10" x14ac:dyDescent="0.25">
      <c r="A17" s="178">
        <v>6</v>
      </c>
      <c r="B17" s="178"/>
      <c r="C17" s="178"/>
      <c r="D17" s="178" t="s">
        <v>194</v>
      </c>
      <c r="E17" s="178"/>
      <c r="F17" s="178"/>
      <c r="G17" s="114">
        <v>3</v>
      </c>
      <c r="H17" s="45">
        <v>3</v>
      </c>
      <c r="I17" s="45">
        <v>3</v>
      </c>
      <c r="J17" s="45">
        <v>3</v>
      </c>
    </row>
    <row r="18" spans="1:10" x14ac:dyDescent="0.25">
      <c r="A18" s="178">
        <v>7</v>
      </c>
      <c r="B18" s="178"/>
      <c r="C18" s="178"/>
      <c r="D18" s="178" t="s">
        <v>195</v>
      </c>
      <c r="E18" s="178"/>
      <c r="F18" s="178"/>
      <c r="G18" s="115">
        <v>0.65</v>
      </c>
      <c r="H18" s="6">
        <v>0.65</v>
      </c>
      <c r="I18" s="6">
        <v>0.65</v>
      </c>
      <c r="J18" s="6">
        <v>0.65</v>
      </c>
    </row>
    <row r="19" spans="1:10" x14ac:dyDescent="0.25">
      <c r="A19" s="178">
        <v>8</v>
      </c>
      <c r="B19" s="178"/>
      <c r="C19" s="178"/>
      <c r="D19" s="178" t="s">
        <v>196</v>
      </c>
      <c r="E19" s="178"/>
      <c r="F19" s="178"/>
      <c r="G19" s="6"/>
      <c r="H19" s="138" t="s">
        <v>197</v>
      </c>
      <c r="I19" s="138"/>
      <c r="J19" s="138"/>
    </row>
    <row r="20" spans="1:10" x14ac:dyDescent="0.25">
      <c r="A20" s="178">
        <v>9</v>
      </c>
      <c r="B20" s="178"/>
      <c r="C20" s="178"/>
      <c r="D20" s="178" t="s">
        <v>198</v>
      </c>
      <c r="E20" s="178"/>
      <c r="F20" s="178"/>
      <c r="G20" s="6"/>
      <c r="H20" s="138" t="s">
        <v>197</v>
      </c>
      <c r="I20" s="138"/>
      <c r="J20" s="138"/>
    </row>
    <row r="21" spans="1:10" x14ac:dyDescent="0.25">
      <c r="A21" s="178" t="s">
        <v>199</v>
      </c>
      <c r="B21" s="178"/>
      <c r="C21" s="178"/>
      <c r="D21" s="178"/>
      <c r="E21" s="178"/>
      <c r="F21" s="178"/>
      <c r="G21" s="178"/>
    </row>
    <row r="22" spans="1:10" x14ac:dyDescent="0.25">
      <c r="A22" s="178">
        <v>10</v>
      </c>
      <c r="B22" s="178"/>
      <c r="C22" s="178"/>
      <c r="D22" s="178" t="s">
        <v>200</v>
      </c>
      <c r="E22" s="178"/>
      <c r="F22" s="178"/>
      <c r="G22" s="117">
        <v>5</v>
      </c>
      <c r="H22" s="215" t="s">
        <v>201</v>
      </c>
      <c r="I22" s="178"/>
      <c r="J22" s="178"/>
    </row>
    <row r="23" spans="1:10" x14ac:dyDescent="0.25">
      <c r="A23" s="178" t="s">
        <v>202</v>
      </c>
      <c r="B23" s="178"/>
      <c r="C23" s="178"/>
      <c r="D23" s="178"/>
      <c r="E23" s="178"/>
      <c r="F23" s="178"/>
      <c r="G23" s="6">
        <f>(G17+G18+G19+G20+G22)/100</f>
        <v>8.6500000000000007E-2</v>
      </c>
    </row>
    <row r="24" spans="1:10" x14ac:dyDescent="0.25">
      <c r="A24" s="216" t="s">
        <v>203</v>
      </c>
      <c r="B24" s="216"/>
      <c r="C24" s="216"/>
      <c r="D24" s="216"/>
      <c r="E24" s="216"/>
      <c r="F24" s="216"/>
      <c r="G24" s="121">
        <f>(((G11*G13*G15)/(1-G23))-1)*100</f>
        <v>22.474058685057496</v>
      </c>
      <c r="H24" s="122">
        <v>20.34</v>
      </c>
      <c r="I24" s="5">
        <v>22.12</v>
      </c>
      <c r="J24" s="58">
        <v>25</v>
      </c>
    </row>
    <row r="27" spans="1:10" x14ac:dyDescent="0.25">
      <c r="B27" t="s">
        <v>204</v>
      </c>
      <c r="E27" s="214" t="s">
        <v>205</v>
      </c>
      <c r="F27" s="214"/>
      <c r="G27" s="210"/>
    </row>
    <row r="28" spans="1:10" x14ac:dyDescent="0.25">
      <c r="E28" s="138" t="s">
        <v>206</v>
      </c>
      <c r="F28" s="138"/>
      <c r="G28" s="210"/>
    </row>
    <row r="29" spans="1:10" x14ac:dyDescent="0.25">
      <c r="A29" t="s">
        <v>207</v>
      </c>
    </row>
    <row r="30" spans="1:10" x14ac:dyDescent="0.25">
      <c r="A30" t="s">
        <v>208</v>
      </c>
      <c r="B30" s="138" t="s">
        <v>185</v>
      </c>
      <c r="C30" s="138"/>
      <c r="D30" s="138"/>
    </row>
    <row r="31" spans="1:10" x14ac:dyDescent="0.25">
      <c r="A31" t="s">
        <v>209</v>
      </c>
      <c r="B31" s="138" t="s">
        <v>186</v>
      </c>
      <c r="C31" s="138"/>
      <c r="D31" s="138"/>
    </row>
    <row r="32" spans="1:10" x14ac:dyDescent="0.25">
      <c r="A32" t="s">
        <v>210</v>
      </c>
      <c r="B32" s="138" t="s">
        <v>187</v>
      </c>
      <c r="C32" s="138"/>
      <c r="D32" s="138"/>
    </row>
    <row r="33" spans="1:7" x14ac:dyDescent="0.25">
      <c r="A33" t="s">
        <v>211</v>
      </c>
      <c r="B33" s="138" t="s">
        <v>189</v>
      </c>
      <c r="C33" s="138"/>
      <c r="D33" s="138"/>
    </row>
    <row r="34" spans="1:7" x14ac:dyDescent="0.25">
      <c r="A34" t="s">
        <v>212</v>
      </c>
      <c r="B34" s="138" t="s">
        <v>191</v>
      </c>
      <c r="C34" s="138"/>
      <c r="D34" s="138"/>
    </row>
    <row r="35" spans="1:7" x14ac:dyDescent="0.25">
      <c r="A35" t="s">
        <v>213</v>
      </c>
      <c r="B35" s="210" t="s">
        <v>214</v>
      </c>
      <c r="C35" s="210"/>
      <c r="D35" s="210"/>
    </row>
    <row r="36" spans="1:7" x14ac:dyDescent="0.25">
      <c r="F36" s="118" t="s">
        <v>263</v>
      </c>
    </row>
    <row r="41" spans="1:7" x14ac:dyDescent="0.25">
      <c r="F41" s="118" t="s">
        <v>215</v>
      </c>
      <c r="G41" s="118"/>
    </row>
    <row r="42" spans="1:7" x14ac:dyDescent="0.25">
      <c r="F42" s="118" t="s">
        <v>135</v>
      </c>
      <c r="G42" s="118"/>
    </row>
  </sheetData>
  <mergeCells count="48">
    <mergeCell ref="H5:J5"/>
    <mergeCell ref="B1:J1"/>
    <mergeCell ref="B2:J2"/>
    <mergeCell ref="B3:J3"/>
    <mergeCell ref="A4:G4"/>
    <mergeCell ref="H4:J4"/>
    <mergeCell ref="A6:G6"/>
    <mergeCell ref="A7:F7"/>
    <mergeCell ref="A8:C8"/>
    <mergeCell ref="D8:F8"/>
    <mergeCell ref="A9:C9"/>
    <mergeCell ref="D9:F9"/>
    <mergeCell ref="A16:G16"/>
    <mergeCell ref="A17:C17"/>
    <mergeCell ref="D17:F17"/>
    <mergeCell ref="A10:C10"/>
    <mergeCell ref="D10:F10"/>
    <mergeCell ref="A11:F11"/>
    <mergeCell ref="A12:C12"/>
    <mergeCell ref="D12:F12"/>
    <mergeCell ref="A13:F13"/>
    <mergeCell ref="H22:J22"/>
    <mergeCell ref="A23:F23"/>
    <mergeCell ref="A24:F24"/>
    <mergeCell ref="A18:C18"/>
    <mergeCell ref="D18:F18"/>
    <mergeCell ref="A19:C19"/>
    <mergeCell ref="D19:F19"/>
    <mergeCell ref="H19:J19"/>
    <mergeCell ref="A20:C20"/>
    <mergeCell ref="D20:F20"/>
    <mergeCell ref="H20:J20"/>
    <mergeCell ref="B33:D33"/>
    <mergeCell ref="B34:D34"/>
    <mergeCell ref="B35:D35"/>
    <mergeCell ref="A5:G5"/>
    <mergeCell ref="E27:F27"/>
    <mergeCell ref="G27:G28"/>
    <mergeCell ref="E28:F28"/>
    <mergeCell ref="B30:D30"/>
    <mergeCell ref="B31:D31"/>
    <mergeCell ref="B32:D32"/>
    <mergeCell ref="A21:G21"/>
    <mergeCell ref="A22:C22"/>
    <mergeCell ref="D22:F22"/>
    <mergeCell ref="A14:C14"/>
    <mergeCell ref="D14:F14"/>
    <mergeCell ref="A15:F15"/>
  </mergeCells>
  <pageMargins left="0.511811024" right="0.511811024" top="0.78740157499999996" bottom="0.78740157499999996" header="0.31496062000000002" footer="0.31496062000000002"/>
  <pageSetup paperSize="9" orientation="portrait" horizontalDpi="4294967293"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Planilhas</vt:lpstr>
      </vt:variant>
      <vt:variant>
        <vt:i4>4</vt:i4>
      </vt:variant>
      <vt:variant>
        <vt:lpstr>Intervalos Nomeados</vt:lpstr>
      </vt:variant>
      <vt:variant>
        <vt:i4>2</vt:i4>
      </vt:variant>
    </vt:vector>
  </HeadingPairs>
  <TitlesOfParts>
    <vt:vector size="6" baseType="lpstr">
      <vt:lpstr>PLANILHA</vt:lpstr>
      <vt:lpstr>MEMORIA CALCULO</vt:lpstr>
      <vt:lpstr>CRONOGRAMA</vt:lpstr>
      <vt:lpstr>BDI</vt:lpstr>
      <vt:lpstr>CRONOGRAMA!Area_de_impressao</vt:lpstr>
      <vt:lpstr>'MEMORIA CALCULO'!Area_de_impressao</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LIC17986</dc:creator>
  <cp:lastModifiedBy>EDIONE FERREIRA</cp:lastModifiedBy>
  <cp:lastPrinted>2026-04-15T12:23:15Z</cp:lastPrinted>
  <dcterms:created xsi:type="dcterms:W3CDTF">2023-06-14T13:47:10Z</dcterms:created>
  <dcterms:modified xsi:type="dcterms:W3CDTF">2026-04-15T16:02:39Z</dcterms:modified>
</cp:coreProperties>
</file>