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Clifford\Desktop\MEUS DOCUMENTOS\PMSERRANOS_25-26\CAPELA NOSSA SENHORA DO ROSÁRIO\LICITAÇÃO - COBERTURA CAPELA NOSSA SENHORA DO ROSÁRIO\"/>
    </mc:Choice>
  </mc:AlternateContent>
  <xr:revisionPtr revIDLastSave="0" documentId="13_ncr:1_{83AB10B8-F088-47A2-AF10-EC514B071B13}" xr6:coauthVersionLast="47" xr6:coauthVersionMax="47" xr10:uidLastSave="{00000000-0000-0000-0000-000000000000}"/>
  <bookViews>
    <workbookView xWindow="-108" yWindow="-108" windowWidth="23256" windowHeight="12456" firstSheet="1" activeTab="3" xr2:uid="{00000000-000D-0000-FFFF-FFFF00000000}"/>
  </bookViews>
  <sheets>
    <sheet name="PLANILHA ORÇAMENTÁRIA" sheetId="4" r:id="rId1"/>
    <sheet name="MEMÓRIA DE CÁLCULO" sheetId="6" r:id="rId2"/>
    <sheet name="DEMONSTRATIVO DO BDI" sheetId="5" r:id="rId3"/>
    <sheet name="CRONOGRAMA FÍSICO-FINANCEIRO" sheetId="11" r:id="rId4"/>
  </sheets>
  <definedNames>
    <definedName name="_xlnm.Print_Area" localSheetId="3">'CRONOGRAMA FÍSICO-FINANCEIRO'!$A$1:$Q$58</definedName>
    <definedName name="_xlnm.Print_Area" localSheetId="2">'DEMONSTRATIVO DO BDI'!$A$1:$H$56</definedName>
    <definedName name="_xlnm.Print_Area" localSheetId="1">'MEMÓRIA DE CÁLCULO'!$A$1:$G$66</definedName>
    <definedName name="_xlnm.Print_Area" localSheetId="0">'PLANILHA ORÇAMENTÁRIA'!$A$1:$I$75</definedName>
    <definedName name="_xlnm.Print_Titles" localSheetId="1">'MEMÓRIA DE CÁLCULO'!$1:$19</definedName>
    <definedName name="_xlnm.Print_Titles" localSheetId="0">'PLANILHA ORÇAMENTÁRIA'!$1:$19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1" l="1"/>
  <c r="A2" i="5"/>
  <c r="A2" i="6"/>
  <c r="E63" i="6"/>
  <c r="E62" i="6"/>
  <c r="B63" i="6"/>
  <c r="B64" i="6"/>
  <c r="B62" i="6"/>
  <c r="B56" i="6"/>
  <c r="F22" i="4"/>
  <c r="F23" i="4"/>
  <c r="I23" i="6"/>
  <c r="F23" i="6" s="1"/>
  <c r="F22" i="6"/>
  <c r="I22" i="6"/>
  <c r="I33" i="6"/>
  <c r="I29" i="6"/>
  <c r="F29" i="6" s="1"/>
  <c r="F29" i="4" s="1"/>
  <c r="I26" i="6"/>
  <c r="F26" i="6" s="1"/>
  <c r="F26" i="4" s="1"/>
  <c r="I28" i="6"/>
  <c r="I27" i="6"/>
  <c r="I32" i="6"/>
  <c r="F32" i="6" s="1"/>
  <c r="F32" i="4" s="1"/>
  <c r="F28" i="6"/>
  <c r="F28" i="4" s="1"/>
  <c r="F27" i="6"/>
  <c r="F27" i="4" s="1"/>
  <c r="C20" i="11"/>
  <c r="C18" i="11"/>
  <c r="C16" i="11"/>
  <c r="C14" i="11"/>
  <c r="C12" i="11"/>
  <c r="C10" i="11"/>
  <c r="A20" i="11"/>
  <c r="A18" i="11"/>
  <c r="A16" i="11"/>
  <c r="A14" i="11"/>
  <c r="A12" i="11"/>
  <c r="A10" i="11"/>
  <c r="F33" i="6"/>
  <c r="F33" i="4" s="1"/>
  <c r="F36" i="6"/>
  <c r="F36" i="4" s="1"/>
  <c r="F37" i="6"/>
  <c r="F37" i="4" s="1"/>
  <c r="I41" i="6"/>
  <c r="F41" i="6" s="1"/>
  <c r="F41" i="4" s="1"/>
  <c r="G16" i="6"/>
  <c r="I46" i="6"/>
  <c r="F46" i="6" s="1"/>
  <c r="F46" i="4" s="1"/>
  <c r="I45" i="6"/>
  <c r="F45" i="6" s="1"/>
  <c r="F45" i="4" s="1"/>
  <c r="I44" i="6"/>
  <c r="F44" i="6" s="1"/>
  <c r="F44" i="4" s="1"/>
  <c r="I38" i="6"/>
  <c r="I21" i="6"/>
  <c r="F21" i="6" s="1"/>
  <c r="F21" i="4" s="1"/>
  <c r="G56" i="11"/>
  <c r="G55" i="11"/>
  <c r="B57" i="11"/>
  <c r="B56" i="11"/>
  <c r="B55" i="11"/>
  <c r="F6" i="11"/>
  <c r="C51" i="11"/>
  <c r="B45" i="5"/>
  <c r="M5" i="11"/>
  <c r="A6" i="11"/>
  <c r="A5" i="11"/>
  <c r="Q47" i="11"/>
  <c r="P47" i="11"/>
  <c r="O47" i="11"/>
  <c r="N47" i="11"/>
  <c r="M47" i="11"/>
  <c r="L47" i="11"/>
  <c r="K47" i="11"/>
  <c r="J47" i="11"/>
  <c r="I47" i="11"/>
  <c r="H47" i="11"/>
  <c r="G47" i="11"/>
  <c r="F47" i="11"/>
  <c r="S46" i="11"/>
  <c r="Q45" i="11"/>
  <c r="P45" i="11"/>
  <c r="O45" i="11"/>
  <c r="N45" i="11"/>
  <c r="M45" i="11"/>
  <c r="L45" i="11"/>
  <c r="K45" i="11"/>
  <c r="J45" i="11"/>
  <c r="I45" i="11"/>
  <c r="H45" i="11"/>
  <c r="G45" i="11"/>
  <c r="F45" i="11"/>
  <c r="S44" i="11"/>
  <c r="Q43" i="11"/>
  <c r="P43" i="11"/>
  <c r="O43" i="11"/>
  <c r="N43" i="11"/>
  <c r="M43" i="11"/>
  <c r="L43" i="11"/>
  <c r="K43" i="11"/>
  <c r="J43" i="11"/>
  <c r="I43" i="11"/>
  <c r="H43" i="11"/>
  <c r="G43" i="11"/>
  <c r="F43" i="11"/>
  <c r="S42" i="11"/>
  <c r="Q41" i="11"/>
  <c r="P41" i="11"/>
  <c r="O41" i="11"/>
  <c r="N41" i="11"/>
  <c r="M41" i="11"/>
  <c r="L41" i="11"/>
  <c r="K41" i="11"/>
  <c r="J41" i="11"/>
  <c r="I41" i="11"/>
  <c r="H41" i="11"/>
  <c r="G41" i="11"/>
  <c r="F41" i="11"/>
  <c r="S40" i="11"/>
  <c r="Q39" i="11"/>
  <c r="P39" i="11"/>
  <c r="O39" i="11"/>
  <c r="N39" i="11"/>
  <c r="M39" i="11"/>
  <c r="L39" i="11"/>
  <c r="K39" i="11"/>
  <c r="J39" i="11"/>
  <c r="I39" i="11"/>
  <c r="H39" i="11"/>
  <c r="G39" i="11"/>
  <c r="F39" i="11"/>
  <c r="S38" i="11"/>
  <c r="Q37" i="11"/>
  <c r="P37" i="11"/>
  <c r="K37" i="11"/>
  <c r="J37" i="11"/>
  <c r="I37" i="11"/>
  <c r="H37" i="11"/>
  <c r="G37" i="11"/>
  <c r="M37" i="11"/>
  <c r="S36" i="11"/>
  <c r="Q35" i="11"/>
  <c r="P35" i="11"/>
  <c r="L35" i="11"/>
  <c r="I35" i="11"/>
  <c r="O35" i="11"/>
  <c r="S34" i="11"/>
  <c r="P33" i="11"/>
  <c r="S32" i="11"/>
  <c r="N31" i="11"/>
  <c r="L31" i="11"/>
  <c r="K31" i="11"/>
  <c r="J31" i="11"/>
  <c r="I31" i="11"/>
  <c r="G31" i="11"/>
  <c r="F31" i="11"/>
  <c r="P31" i="11"/>
  <c r="S30" i="11"/>
  <c r="P29" i="11"/>
  <c r="O29" i="11"/>
  <c r="L29" i="11"/>
  <c r="J29" i="11"/>
  <c r="S28" i="11"/>
  <c r="P27" i="11"/>
  <c r="L27" i="11"/>
  <c r="H27" i="11"/>
  <c r="K27" i="11"/>
  <c r="S26" i="11"/>
  <c r="L25" i="11"/>
  <c r="S24" i="11"/>
  <c r="M23" i="11"/>
  <c r="S22" i="11"/>
  <c r="S20" i="11"/>
  <c r="S18" i="11"/>
  <c r="S16" i="11"/>
  <c r="S14" i="11"/>
  <c r="S12" i="11"/>
  <c r="S10" i="11"/>
  <c r="N9" i="11"/>
  <c r="S8" i="11"/>
  <c r="I40" i="6" l="1"/>
  <c r="F38" i="6"/>
  <c r="F38" i="4" s="1"/>
  <c r="I39" i="6"/>
  <c r="F40" i="6"/>
  <c r="F40" i="4" s="1"/>
  <c r="F39" i="6"/>
  <c r="F39" i="4" s="1"/>
  <c r="Q9" i="11"/>
  <c r="H9" i="11"/>
  <c r="G23" i="11"/>
  <c r="K9" i="11"/>
  <c r="L9" i="11"/>
  <c r="K23" i="11"/>
  <c r="G29" i="11"/>
  <c r="O31" i="11"/>
  <c r="L37" i="11"/>
  <c r="S39" i="11"/>
  <c r="G9" i="11"/>
  <c r="S43" i="11"/>
  <c r="I9" i="11"/>
  <c r="S41" i="11"/>
  <c r="O9" i="11"/>
  <c r="N23" i="11"/>
  <c r="H29" i="11"/>
  <c r="Q31" i="11"/>
  <c r="N37" i="11"/>
  <c r="P23" i="11"/>
  <c r="F23" i="11"/>
  <c r="I33" i="11"/>
  <c r="H23" i="11"/>
  <c r="Q33" i="11"/>
  <c r="S45" i="11"/>
  <c r="J23" i="11"/>
  <c r="P9" i="11"/>
  <c r="O23" i="11"/>
  <c r="K29" i="11"/>
  <c r="H35" i="11"/>
  <c r="F37" i="11"/>
  <c r="O37" i="11"/>
  <c r="S47" i="11"/>
  <c r="M25" i="11"/>
  <c r="F25" i="11"/>
  <c r="N25" i="11"/>
  <c r="M27" i="11"/>
  <c r="J33" i="11"/>
  <c r="G25" i="11"/>
  <c r="O25" i="11"/>
  <c r="F27" i="11"/>
  <c r="N27" i="11"/>
  <c r="M29" i="11"/>
  <c r="K33" i="11"/>
  <c r="J35" i="11"/>
  <c r="J9" i="11"/>
  <c r="I23" i="11"/>
  <c r="Q23" i="11"/>
  <c r="H25" i="11"/>
  <c r="P25" i="11"/>
  <c r="G27" i="11"/>
  <c r="O27" i="11"/>
  <c r="F29" i="11"/>
  <c r="N29" i="11"/>
  <c r="M31" i="11"/>
  <c r="L33" i="11"/>
  <c r="K35" i="11"/>
  <c r="L23" i="11"/>
  <c r="K25" i="11"/>
  <c r="J27" i="11"/>
  <c r="I29" i="11"/>
  <c r="Q29" i="11"/>
  <c r="H31" i="11"/>
  <c r="G33" i="11"/>
  <c r="O33" i="11"/>
  <c r="F35" i="11"/>
  <c r="N35" i="11"/>
  <c r="I25" i="11"/>
  <c r="Q25" i="11"/>
  <c r="M33" i="11"/>
  <c r="J25" i="11"/>
  <c r="I27" i="11"/>
  <c r="Q27" i="11"/>
  <c r="F33" i="11"/>
  <c r="N33" i="11"/>
  <c r="M35" i="11"/>
  <c r="M9" i="11"/>
  <c r="F9" i="11"/>
  <c r="H33" i="11"/>
  <c r="G35" i="11"/>
  <c r="S37" i="11" l="1"/>
  <c r="S31" i="11"/>
  <c r="S25" i="11"/>
  <c r="S35" i="11"/>
  <c r="S23" i="11"/>
  <c r="S9" i="11"/>
  <c r="S27" i="11"/>
  <c r="S29" i="11"/>
  <c r="S33" i="11"/>
  <c r="D52" i="5" l="1"/>
  <c r="D51" i="5"/>
  <c r="A52" i="5"/>
  <c r="A53" i="5"/>
  <c r="A51" i="5"/>
  <c r="D28" i="5"/>
  <c r="C28" i="5"/>
  <c r="C37" i="5" l="1"/>
  <c r="C39" i="5"/>
  <c r="E7" i="5"/>
  <c r="A11" i="5"/>
  <c r="A10" i="5"/>
  <c r="A9" i="5"/>
  <c r="A8" i="5"/>
  <c r="A7" i="5"/>
  <c r="D37" i="5"/>
  <c r="D39" i="5"/>
  <c r="D40" i="5" l="1"/>
  <c r="C40" i="5"/>
  <c r="I16" i="4" l="1"/>
  <c r="H23" i="4" l="1"/>
  <c r="I23" i="4" s="1"/>
  <c r="H22" i="4"/>
  <c r="I22" i="4" s="1"/>
  <c r="I20" i="4" s="1"/>
  <c r="E11" i="11" s="1"/>
  <c r="H39" i="4"/>
  <c r="I39" i="4" s="1"/>
  <c r="H29" i="4"/>
  <c r="I29" i="4" s="1"/>
  <c r="H28" i="4"/>
  <c r="I28" i="4" s="1"/>
  <c r="H36" i="4"/>
  <c r="I36" i="4" s="1"/>
  <c r="H37" i="4"/>
  <c r="I37" i="4" s="1"/>
  <c r="H41" i="4"/>
  <c r="I41" i="4" s="1"/>
  <c r="H46" i="4"/>
  <c r="I46" i="4" s="1"/>
  <c r="H44" i="4"/>
  <c r="I44" i="4" s="1"/>
  <c r="I43" i="4" s="1"/>
  <c r="E19" i="11" s="1"/>
  <c r="H45" i="4"/>
  <c r="I45" i="4" s="1"/>
  <c r="H27" i="4"/>
  <c r="H40" i="4"/>
  <c r="H26" i="4"/>
  <c r="I26" i="4" s="1"/>
  <c r="H38" i="4"/>
  <c r="H32" i="4"/>
  <c r="I32" i="4" s="1"/>
  <c r="H33" i="4"/>
  <c r="I33" i="4" s="1"/>
  <c r="K11" i="11" l="1"/>
  <c r="J11" i="11"/>
  <c r="Q11" i="11"/>
  <c r="I11" i="11"/>
  <c r="P11" i="11"/>
  <c r="H11" i="11"/>
  <c r="O11" i="11"/>
  <c r="G11" i="11"/>
  <c r="N11" i="11"/>
  <c r="F11" i="11"/>
  <c r="M11" i="11"/>
  <c r="L11" i="11"/>
  <c r="P19" i="11"/>
  <c r="L19" i="11"/>
  <c r="H19" i="11"/>
  <c r="G19" i="11"/>
  <c r="M19" i="11"/>
  <c r="N19" i="11"/>
  <c r="F19" i="11"/>
  <c r="K19" i="11"/>
  <c r="J19" i="11"/>
  <c r="Q19" i="11"/>
  <c r="I19" i="11"/>
  <c r="O19" i="11"/>
  <c r="I27" i="4"/>
  <c r="I25" i="4" s="1"/>
  <c r="E13" i="11" s="1"/>
  <c r="I40" i="4"/>
  <c r="I38" i="4"/>
  <c r="I31" i="4"/>
  <c r="E15" i="11" s="1"/>
  <c r="I35" i="4" l="1"/>
  <c r="E17" i="11" s="1"/>
  <c r="S11" i="11"/>
  <c r="S19" i="11"/>
  <c r="J17" i="11"/>
  <c r="M17" i="11"/>
  <c r="P17" i="11" l="1"/>
  <c r="H17" i="11"/>
  <c r="Q17" i="11"/>
  <c r="N17" i="11"/>
  <c r="L17" i="11"/>
  <c r="K17" i="11"/>
  <c r="I17" i="11"/>
  <c r="F17" i="11"/>
  <c r="O17" i="11"/>
  <c r="G17" i="11"/>
  <c r="J13" i="11"/>
  <c r="I13" i="11"/>
  <c r="K13" i="11"/>
  <c r="F13" i="11"/>
  <c r="P13" i="11"/>
  <c r="O13" i="11"/>
  <c r="G13" i="11"/>
  <c r="L13" i="11"/>
  <c r="M13" i="11"/>
  <c r="H13" i="11"/>
  <c r="N13" i="11"/>
  <c r="Q13" i="11"/>
  <c r="J15" i="11"/>
  <c r="L15" i="11"/>
  <c r="N15" i="11"/>
  <c r="I15" i="11"/>
  <c r="O15" i="11"/>
  <c r="K15" i="11"/>
  <c r="P15" i="11"/>
  <c r="G15" i="11"/>
  <c r="Q15" i="11"/>
  <c r="M15" i="11"/>
  <c r="H15" i="11"/>
  <c r="F15" i="11"/>
  <c r="S17" i="11" l="1"/>
  <c r="S13" i="11"/>
  <c r="S15" i="11"/>
  <c r="I48" i="4" l="1"/>
  <c r="G52" i="4" s="1"/>
  <c r="H52" i="4" s="1"/>
  <c r="I52" i="4" s="1"/>
  <c r="I51" i="4" s="1"/>
  <c r="E21" i="11" s="1"/>
  <c r="E49" i="11" l="1"/>
  <c r="E20" i="11" s="1"/>
  <c r="Q21" i="11"/>
  <c r="Q49" i="11" s="1"/>
  <c r="Q48" i="11" s="1"/>
  <c r="I21" i="11"/>
  <c r="I49" i="11" s="1"/>
  <c r="K21" i="11"/>
  <c r="K49" i="11" s="1"/>
  <c r="M21" i="11"/>
  <c r="M49" i="11" s="1"/>
  <c r="G21" i="11"/>
  <c r="G49" i="11" s="1"/>
  <c r="J21" i="11"/>
  <c r="J49" i="11" s="1"/>
  <c r="F21" i="11"/>
  <c r="L21" i="11"/>
  <c r="L49" i="11" s="1"/>
  <c r="H21" i="11"/>
  <c r="H49" i="11" s="1"/>
  <c r="N21" i="11"/>
  <c r="N49" i="11" s="1"/>
  <c r="P21" i="11"/>
  <c r="P49" i="11" s="1"/>
  <c r="O21" i="11"/>
  <c r="O49" i="11" s="1"/>
  <c r="I55" i="4"/>
  <c r="J48" i="11" l="1"/>
  <c r="M48" i="11"/>
  <c r="K48" i="11"/>
  <c r="L48" i="11"/>
  <c r="O48" i="11"/>
  <c r="I48" i="11"/>
  <c r="N48" i="11"/>
  <c r="E16" i="11"/>
  <c r="E36" i="11"/>
  <c r="E46" i="11"/>
  <c r="E8" i="11"/>
  <c r="E24" i="11"/>
  <c r="E10" i="11"/>
  <c r="E12" i="11"/>
  <c r="E44" i="11"/>
  <c r="E28" i="11"/>
  <c r="E22" i="11"/>
  <c r="E42" i="11"/>
  <c r="E18" i="11"/>
  <c r="E32" i="11"/>
  <c r="E14" i="11"/>
  <c r="E26" i="11"/>
  <c r="E40" i="11"/>
  <c r="E30" i="11"/>
  <c r="E38" i="11"/>
  <c r="E34" i="11"/>
  <c r="H5" i="11"/>
  <c r="F49" i="11"/>
  <c r="S21" i="11"/>
  <c r="G48" i="11"/>
  <c r="H48" i="11"/>
  <c r="P48" i="11"/>
  <c r="S49" i="11" l="1"/>
  <c r="F48" i="11"/>
  <c r="S48" i="11" s="1"/>
  <c r="E48" i="11"/>
</calcChain>
</file>

<file path=xl/sharedStrings.xml><?xml version="1.0" encoding="utf-8"?>
<sst xmlns="http://schemas.openxmlformats.org/spreadsheetml/2006/main" count="362" uniqueCount="169">
  <si>
    <t>M2</t>
  </si>
  <si>
    <t>ITEM</t>
  </si>
  <si>
    <t>DESCRIÇÃO</t>
  </si>
  <si>
    <t>PREÇO UNIT. SEM BDI</t>
  </si>
  <si>
    <t xml:space="preserve">TOTAL </t>
  </si>
  <si>
    <t>1.1</t>
  </si>
  <si>
    <t>PLANILHA ORÇAMENTÁRIA DE CUSTOS</t>
  </si>
  <si>
    <t>PREÇO UNIT.  C/ BDI</t>
  </si>
  <si>
    <t>TOTAL</t>
  </si>
  <si>
    <t>CÓD.</t>
  </si>
  <si>
    <t>QUANT.</t>
  </si>
  <si>
    <t xml:space="preserve">FORMA DE EXECUÇÃO: </t>
  </si>
  <si>
    <t>(    )</t>
  </si>
  <si>
    <t>DIRETA</t>
  </si>
  <si>
    <t>( X )</t>
  </si>
  <si>
    <t>INDIRETA</t>
  </si>
  <si>
    <t>BDI (CONFORME ACÓRDÃO Nº 2622/13 e LEI Nº 13.161 DE 31/08/15)</t>
  </si>
  <si>
    <t>MATERIAL</t>
  </si>
  <si>
    <t>INCIDÊNCIA</t>
  </si>
  <si>
    <t>CUSTO DIRETO</t>
  </si>
  <si>
    <t>CD</t>
  </si>
  <si>
    <t>ADMINISTRAÇÃO CENTRAL</t>
  </si>
  <si>
    <t>AC</t>
  </si>
  <si>
    <t>LUCRO BRUTO</t>
  </si>
  <si>
    <t>L</t>
  </si>
  <si>
    <t>DESPESAS FINANCEIRAS</t>
  </si>
  <si>
    <t>DF</t>
  </si>
  <si>
    <t>SEGUROS, GARANTIAS E RISCO</t>
  </si>
  <si>
    <t>SEGUROS + GARANTIAS</t>
  </si>
  <si>
    <t>S</t>
  </si>
  <si>
    <t>RISCO(*)</t>
  </si>
  <si>
    <t>R</t>
  </si>
  <si>
    <t>TRIBUTOS</t>
  </si>
  <si>
    <t>I</t>
  </si>
  <si>
    <t>PV</t>
  </si>
  <si>
    <t>ISS</t>
  </si>
  <si>
    <t>PIS</t>
  </si>
  <si>
    <t>COFINS</t>
  </si>
  <si>
    <t>CPRB</t>
  </si>
  <si>
    <t>INSS</t>
  </si>
  <si>
    <t>FÓRMULA DO BDI</t>
  </si>
  <si>
    <t>BDI      =</t>
  </si>
  <si>
    <t>(1 + (AC + S + G + R)) x (1 + DF) x  (1 + L)</t>
  </si>
  <si>
    <t>(1 - (I + CPRB))</t>
  </si>
  <si>
    <t>BDI(NUMERADOR)</t>
  </si>
  <si>
    <t>BDI(DENOMINADOR)</t>
  </si>
  <si>
    <t>BDI =</t>
  </si>
  <si>
    <t>DATA:</t>
  </si>
  <si>
    <t>UNID.</t>
  </si>
  <si>
    <t>REFERÊNCIA</t>
  </si>
  <si>
    <t>2.1</t>
  </si>
  <si>
    <t>2.2</t>
  </si>
  <si>
    <t>3.2</t>
  </si>
  <si>
    <t>KG</t>
  </si>
  <si>
    <t>M</t>
  </si>
  <si>
    <t>M3</t>
  </si>
  <si>
    <t>DEMONSTRATIVO DO BDI - SEM DESONERAÇÃO</t>
  </si>
  <si>
    <t>2.3</t>
  </si>
  <si>
    <t>CRONOGRAMA FÍSICO-FINANCEIRO</t>
  </si>
  <si>
    <t xml:space="preserve">VALOR DO INVESTIMENTO: </t>
  </si>
  <si>
    <t>FÍSICO/ FINANCEIRO</t>
  </si>
  <si>
    <t>TOTAL  ETAPAS</t>
  </si>
  <si>
    <t>1º MÊS</t>
  </si>
  <si>
    <t>2º MÊS</t>
  </si>
  <si>
    <t>3º MÊS</t>
  </si>
  <si>
    <t>4º MÊS</t>
  </si>
  <si>
    <t>5º MÊS</t>
  </si>
  <si>
    <t>6º MÊS</t>
  </si>
  <si>
    <t>7º MÊS</t>
  </si>
  <si>
    <t>8º MÊS</t>
  </si>
  <si>
    <t>9º MÊS</t>
  </si>
  <si>
    <t>10º MÊS</t>
  </si>
  <si>
    <t>11º MÊS</t>
  </si>
  <si>
    <t>12° MÊS</t>
  </si>
  <si>
    <t>Físico %</t>
  </si>
  <si>
    <t>Financeiro</t>
  </si>
  <si>
    <t xml:space="preserve"> </t>
  </si>
  <si>
    <t>Observações:</t>
  </si>
  <si>
    <t>PRAZO DE EXECUÇÃO: 03 (TRÊS) MESES</t>
  </si>
  <si>
    <t>CONSTRUÇÃO DE EDIFÍCIOS</t>
  </si>
  <si>
    <t>IMPORTANTE:</t>
  </si>
  <si>
    <t>SUPERESTRUTURA</t>
  </si>
  <si>
    <t>ALVENARIA E VEDAÇÃO</t>
  </si>
  <si>
    <t>COBERTURA</t>
  </si>
  <si>
    <t>3.1</t>
  </si>
  <si>
    <t>DRENAGEM PLUIVAL</t>
  </si>
  <si>
    <t>4.1</t>
  </si>
  <si>
    <t>4.2</t>
  </si>
  <si>
    <t>4.3</t>
  </si>
  <si>
    <t>4.4</t>
  </si>
  <si>
    <t>TOTAL DA OBRA</t>
  </si>
  <si>
    <t>FONTE DE RECURSOS PRÓPRIOS - PATRIMÔNIO CULTURAL</t>
  </si>
  <si>
    <t>CONTRATANTE: MUNICÍPIO DE SERRANOS-MG.</t>
  </si>
  <si>
    <t>LOCAL: PRAÇA DO ROSÁRIO, S/Nº, CENTRO, SERRANOS-MG.</t>
  </si>
  <si>
    <t>R.T.: CLIFFORD PETERLE REZENDE - ENGENHEIRO CIVIL - CREAMG Nº56.477/D.</t>
  </si>
  <si>
    <t>(ISS = 2,00%)</t>
  </si>
  <si>
    <t>ED-28551</t>
  </si>
  <si>
    <t>CONDUTOR DE ÁGUAS PLUVIAIS RETANGULAR EM AÇO GALVANIZADO, DIMENSÃO (43X85)MM, , ESP. 0,43MM (GSG-28), INCLUSIVE CONEXÕES E SUPORTES</t>
  </si>
  <si>
    <t>REFERÊNCIA: SICOR/SEINFRA SUL - JANEIRO/2026; E SINAPI MG MAIO/2026 - AMBAS SEM DESONERAÇÃO</t>
  </si>
  <si>
    <t>SERVIÇOS PRELIMINARES</t>
  </si>
  <si>
    <t>5.1</t>
  </si>
  <si>
    <t>5.2</t>
  </si>
  <si>
    <t>5.3</t>
  </si>
  <si>
    <t>ADMINISTRAÇÃO LOCAL</t>
  </si>
  <si>
    <t>SUB-TOTAL</t>
  </si>
  <si>
    <t>%</t>
  </si>
  <si>
    <t>CÓDIGO</t>
  </si>
  <si>
    <t>SINAPI</t>
  </si>
  <si>
    <t>OBJETO: CONSTRUÇÃO DA COBERTURA DA CAPELA NOSSA SENHORA DO ROSÁRIO.</t>
  </si>
  <si>
    <t>ARMAÇÃO DE PILAR OU VIGA DE ESTRUTURA CONVENCIONAL DE CONCRETO ARMADO UTILIZANDO AÇO CA-50 DE 10,0 MM - MONTAGEM. AF_06/2022</t>
  </si>
  <si>
    <t>MONTAGEM E DESMONTAGEM DE FÔRMA DE PILARES RETANGULARES E ESTRUTURAS SIMILARES, PÉ-DIREITO SIMPLES, EM CHAPA DE MADEIRA COMPENSADA PLASTIFICADA, 18 UTILIZAÇÕES. AF_09/2020</t>
  </si>
  <si>
    <t>ARMAÇÃO DE PILAR OU VIGA DE ESTRUTURA CONVENCIONAL DE CONCRETO ARMADO UTILIZANDO AÇO CA-60 DE 5,0 MM - MONTAGEM. AF_06/2022</t>
  </si>
  <si>
    <t>FORNECIMENTO E INSTALAÇÃO DE PLACA DE OBRA COM CHAPA GALVANIZADA E ESTRUTURA DE MADEIRA. AF_03/2022_PS</t>
  </si>
  <si>
    <t>ALVENARIA DE VEDAÇÃO DE BLOCOS CERÂMICOS FURADOS NA VERTICAL DE 14X19X39 CM (ESPESSURA 14 CM) E ARGAMASSA DE ASSENTAMENTO COM PREPARO EM BETONEIRA. AF_12/2021</t>
  </si>
  <si>
    <t>UN</t>
  </si>
  <si>
    <t>FABRICAÇÃO E INSTALAÇÃO DE TESOURA INTEIRA EM AÇO, VÃO DE 7 M, PARA TELHA CERÂMICA OU DE CONCRETO, INCLUSO IÇAMENTO, EXCLUSIVE PINTURA. AF_10/2025</t>
  </si>
  <si>
    <t>FABRICAÇÃO E INSTALAÇÃO DE TESOURA INTEIRA EM AÇO, VÃO DE 9 M, PARA TELHA CERÂMICA OU DE CONCRETO, INCLUSO IÇAMENTO, EXCLUSIVE PINTURA. AF_10/2025</t>
  </si>
  <si>
    <t>TRAMA DE AÇO COMPOSTA POR RIPAS E CAIBROS PARA TELHADOS DE ATÉ 2 ÁGUAS PARA TELHA DE ENCAIXE DE CERÂMICA OU DE CONCRETO, INCLUSO TRANSPORTE VERTICAL, EXCLUSIVE PINTURA. AF_10/2025</t>
  </si>
  <si>
    <t>CUMEEIRA PARA TELHA DE CONCRETO EMBOÇADA COM ARGAMASSA TRAÇO 1:2:9 (CIMENTO, CAL E AREIA) PARA TELHADOS COM ATÉ 2 ÁGUAS, INCLUSO TRANSPORTE VERTICAL. AF_07/2019</t>
  </si>
  <si>
    <t>4.5</t>
  </si>
  <si>
    <t>SUBCOBERTURA COM MANTA PLÁSTICA REVESTIDA POR PELÍCULA DE ALUMÍNO, INCLUSO TRANSPORTE VERTICAL. AF_07/2019</t>
  </si>
  <si>
    <t>TELHAMENTO COM TELHA CERÂMICA CAPA-CANAL, TIPO COLONIAL, COM ATÉ 2 ÁGUAS, INCLUSO TRANSPORTE VERTICAL. AF_07/2019</t>
  </si>
  <si>
    <t>RUFO EM CHAPA DE AÇO GALVANIZADO NÚMERO 24, CORTE DE 25 CM, INCLUSO TRANSPORTE VERTICAL. AF_07/2019</t>
  </si>
  <si>
    <t>CALHA EM CHAPA DE AÇO GALVANIZADO NÚMERO 24, DESENVOLVIMENTO DE 33 CM, INCLUSO TRANSPORTE VERTICAL. AF_07/2019</t>
  </si>
  <si>
    <t>4.6</t>
  </si>
  <si>
    <t>CONCRETAGEM DE PILARES, FCK=25 MPA, COM USO DE JERICAS EM CREMALHEIRA - LANÇAMENTO, ADENSAMENTO E ACABAMENTO. AF_02/2022</t>
  </si>
  <si>
    <t>VERGA MOLDADA IN LOCO EM CONCRETO, ESPESSURA DE *15* CM. AF_03/2024</t>
  </si>
  <si>
    <t xml:space="preserve">M </t>
  </si>
  <si>
    <t>MEMÓRIA DE CÁLCULO</t>
  </si>
  <si>
    <t>=1,2*2,4</t>
  </si>
  <si>
    <t>=(15,9*10,4)+(11,6*8,6)</t>
  </si>
  <si>
    <t>=(16,55+11,6)*2</t>
  </si>
  <si>
    <t>=9,4+7,4</t>
  </si>
  <si>
    <t>=(2*(0,8+0,8+7,8))+(2*(0,8+0,5+7,8))+(2*(0,8+0,35+7,8))+(2*(0,8+0,35+6,6))+(2*(0,8+0,2+6,6))</t>
  </si>
  <si>
    <t>=ITEM 4.3</t>
  </si>
  <si>
    <t>LEVANTAMENTO EM PROJETO</t>
  </si>
  <si>
    <t>(  X  )</t>
  </si>
  <si>
    <t>SICOR   /  SEINFRA</t>
  </si>
  <si>
    <t>-</t>
  </si>
  <si>
    <t>DRENAGEM PLUVIAL</t>
  </si>
  <si>
    <t>=(16,55+11,6)+FACHADA PRINCIPAL=(2*5,65*0,4)</t>
  </si>
  <si>
    <t>SICOR/SEINFRA</t>
  </si>
  <si>
    <t>=ALVENARIA DUPLA=2*((8,60*2,00)/2)</t>
  </si>
  <si>
    <t>=((1*2*1,10)/0,12)*0,86*0,15*1,10</t>
  </si>
  <si>
    <t>=((1*2*1,10*4))*0,40*1,10</t>
  </si>
  <si>
    <t>=(2*2,90*((0,43*2)+(0,38*2)))+(4*2,10*((0,43*2)+(0,38*2)))+(1*2*1,10*(0,25*2))</t>
  </si>
  <si>
    <t>=(2*2,9*(0,38*0,38))+(4*2,10*(0,38*0,38))+(1*2*1,10*(0,20*0,28))</t>
  </si>
  <si>
    <t>=EMPENAS =(4,75*2*2)+(3,80*2)</t>
  </si>
  <si>
    <t>6.1</t>
  </si>
  <si>
    <t>2.4</t>
  </si>
  <si>
    <t>1.2</t>
  </si>
  <si>
    <t>1.3</t>
  </si>
  <si>
    <t>SICOR / SEINFRA</t>
  </si>
  <si>
    <t>ED-9076</t>
  </si>
  <si>
    <t>FORNECIMENTO DE ANDAIME METÁLICO TUBULAR TIPO TORRE (LOCAÇÃO), INCLUSIVE RODÍZIOS, EXCLUSIVE MONTAGEM E DESMONTAGEM</t>
  </si>
  <si>
    <t>MxMÊS</t>
  </si>
  <si>
    <t xml:space="preserve">MONTAGEM E DESMONTAGEM DE ANDAIME METÁLICO TUBULAR TIPO TORRE, EXCLUSIVE FORNECIMENTO DO ANDAIME </t>
  </si>
  <si>
    <t>À CARGO DA CONTRATANTE</t>
  </si>
  <si>
    <t>DIMENSÕES ADOTADAS PARA O ANDAIME = C=2,000 X L=1,00</t>
  </si>
  <si>
    <t>=(2*8)*3</t>
  </si>
  <si>
    <t>=(2*8)</t>
  </si>
  <si>
    <t>XX/XX/2026</t>
  </si>
  <si>
    <t>XXXXXXXXXXXXX</t>
  </si>
  <si>
    <t>XXXXXXXXXXXXXXX</t>
  </si>
  <si>
    <t>ENGENHEIRO CIVIL - CREAMG NºXXXXXXXXXXXXX</t>
  </si>
  <si>
    <t>R. T. LICITANTE</t>
  </si>
  <si>
    <t>REPRESENTANTE LEGAL LICITANTE</t>
  </si>
  <si>
    <t>TIMBRADO LICITANTE</t>
  </si>
  <si>
    <t>FONTE DE RECURSOS: PATRIMÔNIO CULTURAL - FUNPAC E PINAB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</si>
</sst>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&quot;R$ &quot;#,##0.0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sz val="10"/>
      <color theme="1"/>
      <name val="Cambria"/>
      <family val="1"/>
    </font>
    <font>
      <sz val="11"/>
      <color theme="1"/>
      <name val="Cambria"/>
      <family val="1"/>
    </font>
    <font>
      <b/>
      <sz val="14"/>
      <color theme="1"/>
      <name val="Cambria"/>
      <family val="1"/>
    </font>
    <font>
      <b/>
      <sz val="10"/>
      <color theme="1"/>
      <name val="Cambria"/>
      <family val="1"/>
    </font>
    <font>
      <b/>
      <sz val="10"/>
      <name val="Cambria"/>
      <family val="1"/>
    </font>
    <font>
      <b/>
      <sz val="11"/>
      <color theme="1"/>
      <name val="Cambria"/>
      <family val="1"/>
    </font>
    <font>
      <sz val="10"/>
      <name val="Cambria"/>
      <family val="1"/>
    </font>
    <font>
      <b/>
      <sz val="16"/>
      <name val="Cambria"/>
      <family val="1"/>
    </font>
    <font>
      <sz val="12"/>
      <name val="Cambria"/>
      <family val="1"/>
    </font>
    <font>
      <b/>
      <sz val="12"/>
      <name val="Cambria"/>
      <family val="1"/>
    </font>
    <font>
      <b/>
      <sz val="18"/>
      <name val="Cambria"/>
      <family val="1"/>
    </font>
    <font>
      <sz val="11"/>
      <name val="Cambria"/>
      <family val="1"/>
    </font>
    <font>
      <b/>
      <sz val="18"/>
      <color theme="1"/>
      <name val="Cambria"/>
      <family val="1"/>
    </font>
    <font>
      <sz val="10"/>
      <name val="Arial"/>
      <family val="2"/>
    </font>
    <font>
      <sz val="9"/>
      <name val="Cambria"/>
      <family val="1"/>
    </font>
    <font>
      <sz val="9"/>
      <color indexed="8"/>
      <name val="Cambria"/>
      <family val="1"/>
    </font>
    <font>
      <b/>
      <sz val="9"/>
      <color indexed="8"/>
      <name val="Cambria"/>
      <family val="1"/>
    </font>
    <font>
      <sz val="8"/>
      <name val="Cambria"/>
      <family val="1"/>
    </font>
    <font>
      <b/>
      <sz val="11"/>
      <name val="Cambria"/>
      <family val="1"/>
    </font>
    <font>
      <b/>
      <sz val="12"/>
      <color theme="1"/>
      <name val="Cambria"/>
      <family val="1"/>
    </font>
    <font>
      <sz val="28"/>
      <color theme="1"/>
      <name val="Cambria"/>
      <family val="1"/>
    </font>
    <font>
      <sz val="28"/>
      <color indexed="56"/>
      <name val="Cambria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8" fillId="0" borderId="0"/>
    <xf numFmtId="165" fontId="18" fillId="0" borderId="0"/>
  </cellStyleXfs>
  <cellXfs count="351">
    <xf numFmtId="0" fontId="0" fillId="0" borderId="0" xfId="0"/>
    <xf numFmtId="0" fontId="2" fillId="0" borderId="0" xfId="0" applyFont="1"/>
    <xf numFmtId="0" fontId="6" fillId="0" borderId="0" xfId="0" applyFont="1"/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justify" vertical="center" wrapText="1"/>
    </xf>
    <xf numFmtId="0" fontId="5" fillId="2" borderId="1" xfId="0" applyFont="1" applyFill="1" applyBorder="1" applyAlignment="1">
      <alignment horizontal="center" vertical="center"/>
    </xf>
    <xf numFmtId="43" fontId="5" fillId="2" borderId="1" xfId="1" applyFont="1" applyFill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27" xfId="0" applyFont="1" applyBorder="1" applyAlignment="1">
      <alignment horizontal="center" vertical="center"/>
    </xf>
    <xf numFmtId="43" fontId="6" fillId="0" borderId="22" xfId="1" applyFont="1" applyBorder="1" applyAlignment="1">
      <alignment horizontal="center" vertic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0" xfId="0" applyFont="1" applyBorder="1"/>
    <xf numFmtId="0" fontId="6" fillId="0" borderId="11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9" fillId="0" borderId="18" xfId="0" applyFont="1" applyBorder="1" applyAlignment="1">
      <alignment vertical="center"/>
    </xf>
    <xf numFmtId="0" fontId="9" fillId="0" borderId="19" xfId="0" applyFont="1" applyBorder="1" applyAlignment="1">
      <alignment vertical="center"/>
    </xf>
    <xf numFmtId="10" fontId="9" fillId="0" borderId="16" xfId="2" applyNumberFormat="1" applyFont="1" applyFill="1" applyBorder="1" applyAlignment="1">
      <alignment horizontal="center" vertical="center"/>
    </xf>
    <xf numFmtId="0" fontId="11" fillId="0" borderId="9" xfId="0" applyFont="1" applyBorder="1"/>
    <xf numFmtId="0" fontId="11" fillId="0" borderId="10" xfId="0" applyFont="1" applyBorder="1"/>
    <xf numFmtId="0" fontId="11" fillId="2" borderId="10" xfId="0" applyFont="1" applyFill="1" applyBorder="1"/>
    <xf numFmtId="0" fontId="11" fillId="0" borderId="11" xfId="0" applyFont="1" applyBorder="1"/>
    <xf numFmtId="0" fontId="11" fillId="0" borderId="14" xfId="0" applyFont="1" applyBorder="1"/>
    <xf numFmtId="0" fontId="11" fillId="0" borderId="15" xfId="0" applyFont="1" applyBorder="1"/>
    <xf numFmtId="0" fontId="11" fillId="2" borderId="15" xfId="0" applyFont="1" applyFill="1" applyBorder="1"/>
    <xf numFmtId="0" fontId="11" fillId="0" borderId="16" xfId="0" applyFont="1" applyBorder="1"/>
    <xf numFmtId="10" fontId="9" fillId="0" borderId="26" xfId="2" applyNumberFormat="1" applyFont="1" applyFill="1" applyBorder="1" applyAlignment="1">
      <alignment horizontal="center" vertical="center"/>
    </xf>
    <xf numFmtId="0" fontId="11" fillId="0" borderId="0" xfId="0" applyFont="1"/>
    <xf numFmtId="0" fontId="11" fillId="0" borderId="13" xfId="0" applyFont="1" applyBorder="1"/>
    <xf numFmtId="0" fontId="12" fillId="0" borderId="14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3" fillId="0" borderId="27" xfId="0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22" xfId="0" applyFont="1" applyBorder="1"/>
    <xf numFmtId="10" fontId="13" fillId="0" borderId="1" xfId="2" applyNumberFormat="1" applyFont="1" applyBorder="1" applyAlignment="1">
      <alignment horizontal="center"/>
    </xf>
    <xf numFmtId="0" fontId="14" fillId="0" borderId="27" xfId="0" applyFont="1" applyBorder="1"/>
    <xf numFmtId="0" fontId="14" fillId="0" borderId="1" xfId="0" applyFont="1" applyBorder="1" applyAlignment="1">
      <alignment horizontal="center"/>
    </xf>
    <xf numFmtId="10" fontId="14" fillId="0" borderId="1" xfId="2" applyNumberFormat="1" applyFont="1" applyBorder="1" applyAlignment="1">
      <alignment horizontal="center"/>
    </xf>
    <xf numFmtId="0" fontId="14" fillId="0" borderId="1" xfId="0" applyFont="1" applyBorder="1"/>
    <xf numFmtId="0" fontId="14" fillId="0" borderId="22" xfId="0" applyFont="1" applyBorder="1"/>
    <xf numFmtId="10" fontId="13" fillId="0" borderId="1" xfId="2" applyNumberFormat="1" applyFont="1" applyBorder="1"/>
    <xf numFmtId="0" fontId="13" fillId="0" borderId="14" xfId="0" applyFont="1" applyBorder="1"/>
    <xf numFmtId="0" fontId="13" fillId="0" borderId="12" xfId="0" applyFont="1" applyBorder="1"/>
    <xf numFmtId="0" fontId="13" fillId="0" borderId="0" xfId="0" applyFont="1"/>
    <xf numFmtId="0" fontId="13" fillId="0" borderId="13" xfId="0" applyFont="1" applyBorder="1"/>
    <xf numFmtId="164" fontId="13" fillId="0" borderId="0" xfId="0" applyNumberFormat="1" applyFont="1"/>
    <xf numFmtId="43" fontId="13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27" xfId="0" applyFont="1" applyBorder="1" applyAlignment="1">
      <alignment horizontal="center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43" fontId="9" fillId="0" borderId="40" xfId="0" applyNumberFormat="1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43" fontId="8" fillId="4" borderId="1" xfId="1" applyFont="1" applyFill="1" applyBorder="1" applyAlignment="1" applyProtection="1">
      <alignment vertical="center"/>
    </xf>
    <xf numFmtId="43" fontId="8" fillId="4" borderId="1" xfId="1" applyFont="1" applyFill="1" applyBorder="1" applyAlignment="1" applyProtection="1">
      <alignment horizontal="center" vertical="center"/>
    </xf>
    <xf numFmtId="43" fontId="10" fillId="4" borderId="22" xfId="0" applyNumberFormat="1" applyFont="1" applyFill="1" applyBorder="1" applyAlignment="1">
      <alignment horizontal="center" vertical="center"/>
    </xf>
    <xf numFmtId="0" fontId="6" fillId="4" borderId="0" xfId="0" applyFont="1" applyFill="1"/>
    <xf numFmtId="43" fontId="10" fillId="4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justify" vertical="center" wrapText="1"/>
    </xf>
    <xf numFmtId="2" fontId="3" fillId="2" borderId="0" xfId="0" applyNumberFormat="1" applyFont="1" applyFill="1" applyAlignment="1">
      <alignment horizontal="center" vertical="center"/>
    </xf>
    <xf numFmtId="43" fontId="3" fillId="2" borderId="0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3" fontId="3" fillId="2" borderId="0" xfId="1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10" fontId="13" fillId="4" borderId="1" xfId="2" applyNumberFormat="1" applyFont="1" applyFill="1" applyBorder="1" applyAlignment="1">
      <alignment horizontal="center"/>
    </xf>
    <xf numFmtId="43" fontId="13" fillId="4" borderId="1" xfId="1" applyFont="1" applyFill="1" applyBorder="1" applyAlignment="1">
      <alignment horizontal="center"/>
    </xf>
    <xf numFmtId="0" fontId="13" fillId="4" borderId="1" xfId="0" applyFont="1" applyFill="1" applyBorder="1" applyAlignment="1">
      <alignment horizontal="center"/>
    </xf>
    <xf numFmtId="0" fontId="11" fillId="2" borderId="0" xfId="0" applyFont="1" applyFill="1"/>
    <xf numFmtId="43" fontId="6" fillId="2" borderId="1" xfId="1" applyFont="1" applyFill="1" applyBorder="1" applyAlignment="1">
      <alignment horizontal="center" vertical="center"/>
    </xf>
    <xf numFmtId="43" fontId="10" fillId="4" borderId="22" xfId="1" applyFont="1" applyFill="1" applyBorder="1" applyAlignment="1">
      <alignment horizontal="center" vertical="center"/>
    </xf>
    <xf numFmtId="43" fontId="6" fillId="0" borderId="45" xfId="1" applyFont="1" applyBorder="1" applyAlignment="1">
      <alignment horizontal="center" vertical="center"/>
    </xf>
    <xf numFmtId="43" fontId="6" fillId="0" borderId="46" xfId="1" applyFont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/>
    </xf>
    <xf numFmtId="43" fontId="6" fillId="2" borderId="22" xfId="1" applyFont="1" applyFill="1" applyBorder="1" applyAlignment="1">
      <alignment horizontal="center" vertical="center"/>
    </xf>
    <xf numFmtId="0" fontId="6" fillId="2" borderId="0" xfId="0" applyFont="1" applyFill="1"/>
    <xf numFmtId="0" fontId="6" fillId="0" borderId="0" xfId="0" applyFont="1" applyAlignment="1">
      <alignment vertical="center"/>
    </xf>
    <xf numFmtId="43" fontId="5" fillId="2" borderId="1" xfId="1" applyFont="1" applyFill="1" applyBorder="1" applyAlignment="1" applyProtection="1">
      <alignment horizontal="center" vertical="center"/>
    </xf>
    <xf numFmtId="0" fontId="6" fillId="6" borderId="10" xfId="0" applyFont="1" applyFill="1" applyBorder="1"/>
    <xf numFmtId="0" fontId="6" fillId="6" borderId="11" xfId="0" applyFont="1" applyFill="1" applyBorder="1"/>
    <xf numFmtId="0" fontId="6" fillId="6" borderId="0" xfId="0" applyFont="1" applyFill="1"/>
    <xf numFmtId="0" fontId="6" fillId="6" borderId="15" xfId="0" applyFont="1" applyFill="1" applyBorder="1"/>
    <xf numFmtId="0" fontId="6" fillId="6" borderId="16" xfId="0" applyFont="1" applyFill="1" applyBorder="1"/>
    <xf numFmtId="0" fontId="6" fillId="6" borderId="0" xfId="0" applyFont="1" applyFill="1" applyAlignment="1">
      <alignment wrapText="1"/>
    </xf>
    <xf numFmtId="0" fontId="19" fillId="6" borderId="19" xfId="0" applyFont="1" applyFill="1" applyBorder="1" applyAlignment="1">
      <alignment vertical="center"/>
    </xf>
    <xf numFmtId="166" fontId="19" fillId="6" borderId="19" xfId="0" applyNumberFormat="1" applyFont="1" applyFill="1" applyBorder="1" applyAlignment="1">
      <alignment vertical="center"/>
    </xf>
    <xf numFmtId="0" fontId="19" fillId="6" borderId="19" xfId="0" applyFont="1" applyFill="1" applyBorder="1"/>
    <xf numFmtId="14" fontId="19" fillId="6" borderId="19" xfId="0" applyNumberFormat="1" applyFont="1" applyFill="1" applyBorder="1" applyAlignment="1">
      <alignment vertical="center"/>
    </xf>
    <xf numFmtId="164" fontId="19" fillId="6" borderId="20" xfId="0" applyNumberFormat="1" applyFont="1" applyFill="1" applyBorder="1" applyAlignment="1">
      <alignment vertical="center"/>
    </xf>
    <xf numFmtId="0" fontId="19" fillId="6" borderId="21" xfId="0" applyFont="1" applyFill="1" applyBorder="1" applyAlignment="1">
      <alignment vertical="center"/>
    </xf>
    <xf numFmtId="0" fontId="19" fillId="6" borderId="0" xfId="0" applyFont="1" applyFill="1"/>
    <xf numFmtId="0" fontId="19" fillId="6" borderId="25" xfId="0" applyFont="1" applyFill="1" applyBorder="1" applyAlignment="1">
      <alignment horizontal="left" vertical="center"/>
    </xf>
    <xf numFmtId="0" fontId="19" fillId="6" borderId="15" xfId="0" applyFont="1" applyFill="1" applyBorder="1" applyAlignment="1">
      <alignment horizontal="left"/>
    </xf>
    <xf numFmtId="0" fontId="19" fillId="6" borderId="15" xfId="0" applyFont="1" applyFill="1" applyBorder="1" applyAlignment="1">
      <alignment horizontal="left" vertical="center"/>
    </xf>
    <xf numFmtId="0" fontId="19" fillId="6" borderId="24" xfId="0" applyFont="1" applyFill="1" applyBorder="1" applyAlignment="1">
      <alignment vertical="center"/>
    </xf>
    <xf numFmtId="0" fontId="19" fillId="6" borderId="15" xfId="0" applyFont="1" applyFill="1" applyBorder="1" applyAlignment="1">
      <alignment vertical="center"/>
    </xf>
    <xf numFmtId="0" fontId="19" fillId="6" borderId="16" xfId="0" applyFont="1" applyFill="1" applyBorder="1" applyAlignment="1">
      <alignment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 wrapText="1"/>
    </xf>
    <xf numFmtId="0" fontId="9" fillId="6" borderId="41" xfId="0" applyFont="1" applyFill="1" applyBorder="1" applyAlignment="1">
      <alignment horizontal="center" vertical="center"/>
    </xf>
    <xf numFmtId="49" fontId="20" fillId="6" borderId="51" xfId="0" applyNumberFormat="1" applyFont="1" applyFill="1" applyBorder="1" applyAlignment="1">
      <alignment horizontal="center" vertical="top" wrapText="1"/>
    </xf>
    <xf numFmtId="10" fontId="20" fillId="6" borderId="51" xfId="0" applyNumberFormat="1" applyFont="1" applyFill="1" applyBorder="1" applyAlignment="1">
      <alignment vertical="top" wrapText="1"/>
    </xf>
    <xf numFmtId="10" fontId="20" fillId="6" borderId="52" xfId="0" applyNumberFormat="1" applyFont="1" applyFill="1" applyBorder="1" applyAlignment="1">
      <alignment vertical="top" wrapText="1"/>
    </xf>
    <xf numFmtId="10" fontId="6" fillId="6" borderId="0" xfId="0" applyNumberFormat="1" applyFont="1" applyFill="1"/>
    <xf numFmtId="49" fontId="20" fillId="6" borderId="42" xfId="0" applyNumberFormat="1" applyFont="1" applyFill="1" applyBorder="1" applyAlignment="1">
      <alignment horizontal="center" vertical="top" wrapText="1"/>
    </xf>
    <xf numFmtId="4" fontId="20" fillId="6" borderId="42" xfId="0" applyNumberFormat="1" applyFont="1" applyFill="1" applyBorder="1" applyAlignment="1">
      <alignment vertical="top" wrapText="1"/>
    </xf>
    <xf numFmtId="166" fontId="19" fillId="6" borderId="42" xfId="0" applyNumberFormat="1" applyFont="1" applyFill="1" applyBorder="1" applyAlignment="1">
      <alignment vertical="top" wrapText="1"/>
    </xf>
    <xf numFmtId="166" fontId="19" fillId="6" borderId="54" xfId="0" applyNumberFormat="1" applyFont="1" applyFill="1" applyBorder="1" applyAlignment="1">
      <alignment vertical="top" wrapText="1"/>
    </xf>
    <xf numFmtId="166" fontId="6" fillId="6" borderId="0" xfId="0" applyNumberFormat="1" applyFont="1" applyFill="1"/>
    <xf numFmtId="10" fontId="20" fillId="6" borderId="55" xfId="0" applyNumberFormat="1" applyFont="1" applyFill="1" applyBorder="1" applyAlignment="1">
      <alignment vertical="top" wrapText="1"/>
    </xf>
    <xf numFmtId="10" fontId="20" fillId="6" borderId="56" xfId="0" applyNumberFormat="1" applyFont="1" applyFill="1" applyBorder="1" applyAlignment="1">
      <alignment vertical="top" wrapText="1"/>
    </xf>
    <xf numFmtId="10" fontId="20" fillId="6" borderId="55" xfId="2" applyNumberFormat="1" applyFont="1" applyFill="1" applyBorder="1" applyAlignment="1">
      <alignment vertical="top" wrapText="1"/>
    </xf>
    <xf numFmtId="164" fontId="20" fillId="6" borderId="42" xfId="2" applyNumberFormat="1" applyFont="1" applyFill="1" applyBorder="1" applyAlignment="1">
      <alignment vertical="top" wrapText="1"/>
    </xf>
    <xf numFmtId="49" fontId="20" fillId="6" borderId="55" xfId="0" applyNumberFormat="1" applyFont="1" applyFill="1" applyBorder="1" applyAlignment="1">
      <alignment horizontal="center" vertical="top" wrapText="1"/>
    </xf>
    <xf numFmtId="49" fontId="21" fillId="6" borderId="51" xfId="0" applyNumberFormat="1" applyFont="1" applyFill="1" applyBorder="1" applyAlignment="1">
      <alignment horizontal="center" vertical="top" wrapText="1"/>
    </xf>
    <xf numFmtId="49" fontId="21" fillId="6" borderId="57" xfId="0" applyNumberFormat="1" applyFont="1" applyFill="1" applyBorder="1" applyAlignment="1">
      <alignment horizontal="center" vertical="top" wrapText="1"/>
    </xf>
    <xf numFmtId="166" fontId="20" fillId="6" borderId="57" xfId="0" applyNumberFormat="1" applyFont="1" applyFill="1" applyBorder="1" applyAlignment="1">
      <alignment vertical="top" wrapText="1"/>
    </xf>
    <xf numFmtId="166" fontId="20" fillId="6" borderId="58" xfId="0" applyNumberFormat="1" applyFont="1" applyFill="1" applyBorder="1" applyAlignment="1">
      <alignment vertical="top" wrapText="1"/>
    </xf>
    <xf numFmtId="0" fontId="6" fillId="6" borderId="59" xfId="0" applyFont="1" applyFill="1" applyBorder="1"/>
    <xf numFmtId="0" fontId="11" fillId="6" borderId="0" xfId="0" applyFont="1" applyFill="1"/>
    <xf numFmtId="0" fontId="9" fillId="6" borderId="12" xfId="0" applyFont="1" applyFill="1" applyBorder="1" applyAlignment="1">
      <alignment wrapText="1"/>
    </xf>
    <xf numFmtId="0" fontId="11" fillId="6" borderId="4" xfId="0" applyFont="1" applyFill="1" applyBorder="1"/>
    <xf numFmtId="0" fontId="6" fillId="6" borderId="13" xfId="0" applyFont="1" applyFill="1" applyBorder="1"/>
    <xf numFmtId="0" fontId="9" fillId="6" borderId="4" xfId="0" applyFont="1" applyFill="1" applyBorder="1"/>
    <xf numFmtId="0" fontId="9" fillId="6" borderId="12" xfId="0" applyFont="1" applyFill="1" applyBorder="1"/>
    <xf numFmtId="0" fontId="6" fillId="6" borderId="4" xfId="0" applyFont="1" applyFill="1" applyBorder="1"/>
    <xf numFmtId="0" fontId="19" fillId="6" borderId="14" xfId="0" applyFont="1" applyFill="1" applyBorder="1"/>
    <xf numFmtId="0" fontId="19" fillId="6" borderId="15" xfId="0" applyFont="1" applyFill="1" applyBorder="1" applyAlignment="1">
      <alignment wrapText="1"/>
    </xf>
    <xf numFmtId="0" fontId="6" fillId="6" borderId="24" xfId="0" applyFont="1" applyFill="1" applyBorder="1"/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center" wrapText="1"/>
    </xf>
    <xf numFmtId="0" fontId="9" fillId="6" borderId="0" xfId="0" applyFont="1" applyFill="1" applyAlignment="1">
      <alignment wrapText="1"/>
    </xf>
    <xf numFmtId="0" fontId="9" fillId="6" borderId="0" xfId="0" applyFont="1" applyFill="1"/>
    <xf numFmtId="0" fontId="6" fillId="6" borderId="0" xfId="0" applyFont="1" applyFill="1" applyAlignment="1">
      <alignment horizontal="left" wrapText="1"/>
    </xf>
    <xf numFmtId="0" fontId="16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2" borderId="0" xfId="0" applyFont="1" applyFill="1" applyAlignment="1">
      <alignment horizontal="justify" vertical="center" wrapText="1"/>
    </xf>
    <xf numFmtId="2" fontId="5" fillId="2" borderId="0" xfId="0" applyNumberFormat="1" applyFont="1" applyFill="1" applyAlignment="1">
      <alignment horizontal="center" vertical="center"/>
    </xf>
    <xf numFmtId="43" fontId="5" fillId="2" borderId="0" xfId="1" applyFont="1" applyFill="1" applyBorder="1" applyAlignment="1">
      <alignment horizontal="center" vertical="center"/>
    </xf>
    <xf numFmtId="43" fontId="6" fillId="0" borderId="0" xfId="1" applyFont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justify" vertical="center" wrapText="1"/>
    </xf>
    <xf numFmtId="2" fontId="5" fillId="2" borderId="15" xfId="0" applyNumberFormat="1" applyFont="1" applyFill="1" applyBorder="1" applyAlignment="1">
      <alignment horizontal="center" vertical="center"/>
    </xf>
    <xf numFmtId="43" fontId="5" fillId="2" borderId="15" xfId="1" applyFont="1" applyFill="1" applyBorder="1" applyAlignment="1">
      <alignment horizontal="center" vertical="center"/>
    </xf>
    <xf numFmtId="43" fontId="6" fillId="0" borderId="15" xfId="1" applyFont="1" applyBorder="1" applyAlignment="1">
      <alignment horizontal="center" vertical="center"/>
    </xf>
    <xf numFmtId="43" fontId="6" fillId="0" borderId="16" xfId="1" applyFont="1" applyBorder="1" applyAlignment="1">
      <alignment horizontal="center" vertical="center"/>
    </xf>
    <xf numFmtId="14" fontId="13" fillId="0" borderId="0" xfId="0" applyNumberFormat="1" applyFont="1" applyAlignment="1">
      <alignment horizontal="left"/>
    </xf>
    <xf numFmtId="0" fontId="13" fillId="0" borderId="12" xfId="0" applyFont="1" applyBorder="1" applyAlignment="1">
      <alignment horizontal="left"/>
    </xf>
    <xf numFmtId="0" fontId="23" fillId="6" borderId="9" xfId="0" applyFont="1" applyFill="1" applyBorder="1" applyAlignment="1">
      <alignment wrapText="1"/>
    </xf>
    <xf numFmtId="0" fontId="16" fillId="6" borderId="10" xfId="0" applyFont="1" applyFill="1" applyBorder="1" applyAlignment="1">
      <alignment wrapText="1"/>
    </xf>
    <xf numFmtId="14" fontId="16" fillId="6" borderId="10" xfId="0" applyNumberFormat="1" applyFont="1" applyFill="1" applyBorder="1" applyAlignment="1">
      <alignment horizontal="left" wrapText="1"/>
    </xf>
    <xf numFmtId="0" fontId="23" fillId="6" borderId="10" xfId="0" applyFont="1" applyFill="1" applyBorder="1" applyAlignment="1">
      <alignment wrapText="1"/>
    </xf>
    <xf numFmtId="0" fontId="16" fillId="6" borderId="0" xfId="0" applyFont="1" applyFill="1"/>
    <xf numFmtId="0" fontId="16" fillId="6" borderId="4" xfId="0" applyFont="1" applyFill="1" applyBorder="1"/>
    <xf numFmtId="0" fontId="19" fillId="6" borderId="20" xfId="0" applyFont="1" applyFill="1" applyBorder="1" applyAlignment="1">
      <alignment vertical="center"/>
    </xf>
    <xf numFmtId="0" fontId="19" fillId="6" borderId="38" xfId="0" applyFont="1" applyFill="1" applyBorder="1" applyAlignment="1">
      <alignment horizontal="left" vertical="center"/>
    </xf>
    <xf numFmtId="0" fontId="19" fillId="6" borderId="35" xfId="0" applyFont="1" applyFill="1" applyBorder="1" applyAlignment="1">
      <alignment vertical="center"/>
    </xf>
    <xf numFmtId="0" fontId="19" fillId="6" borderId="25" xfId="0" applyFont="1" applyFill="1" applyBorder="1" applyAlignment="1">
      <alignment vertical="center"/>
    </xf>
    <xf numFmtId="0" fontId="19" fillId="6" borderId="43" xfId="0" applyFont="1" applyFill="1" applyBorder="1" applyAlignment="1">
      <alignment vertical="center"/>
    </xf>
    <xf numFmtId="43" fontId="6" fillId="0" borderId="1" xfId="1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left" vertical="center"/>
    </xf>
    <xf numFmtId="0" fontId="16" fillId="2" borderId="0" xfId="0" applyFont="1" applyFill="1" applyAlignment="1">
      <alignment horizontal="left" vertical="center"/>
    </xf>
    <xf numFmtId="0" fontId="16" fillId="2" borderId="13" xfId="0" applyFont="1" applyFill="1" applyBorder="1" applyAlignment="1">
      <alignment horizontal="left" vertical="center"/>
    </xf>
    <xf numFmtId="0" fontId="23" fillId="2" borderId="12" xfId="0" applyFont="1" applyFill="1" applyBorder="1" applyAlignment="1">
      <alignment horizontal="left" vertical="center"/>
    </xf>
    <xf numFmtId="0" fontId="23" fillId="2" borderId="0" xfId="0" applyFont="1" applyFill="1" applyAlignment="1">
      <alignment horizontal="left" vertical="center"/>
    </xf>
    <xf numFmtId="0" fontId="23" fillId="2" borderId="13" xfId="0" applyFont="1" applyFill="1" applyBorder="1" applyAlignment="1">
      <alignment horizontal="left" vertical="center"/>
    </xf>
    <xf numFmtId="0" fontId="6" fillId="0" borderId="60" xfId="0" applyFont="1" applyBorder="1" applyAlignment="1">
      <alignment horizontal="center"/>
    </xf>
    <xf numFmtId="0" fontId="6" fillId="0" borderId="45" xfId="0" applyFont="1" applyBorder="1" applyAlignment="1">
      <alignment horizontal="center"/>
    </xf>
    <xf numFmtId="0" fontId="6" fillId="0" borderId="45" xfId="0" applyFont="1" applyBorder="1"/>
    <xf numFmtId="43" fontId="6" fillId="0" borderId="11" xfId="0" applyNumberFormat="1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14" fontId="6" fillId="0" borderId="0" xfId="0" applyNumberFormat="1" applyFont="1" applyAlignment="1">
      <alignment horizontal="center"/>
    </xf>
    <xf numFmtId="43" fontId="6" fillId="0" borderId="13" xfId="0" applyNumberFormat="1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6" fillId="0" borderId="14" xfId="0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15" xfId="0" applyFont="1" applyBorder="1"/>
    <xf numFmtId="0" fontId="6" fillId="0" borderId="16" xfId="0" applyFont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6" fillId="4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9" fontId="6" fillId="0" borderId="0" xfId="2" applyFont="1" applyAlignment="1">
      <alignment horizontal="center" vertical="center"/>
    </xf>
    <xf numFmtId="43" fontId="6" fillId="0" borderId="0" xfId="0" applyNumberFormat="1" applyFont="1" applyAlignment="1">
      <alignment horizontal="center" vertical="center"/>
    </xf>
    <xf numFmtId="43" fontId="2" fillId="0" borderId="0" xfId="0" applyNumberFormat="1" applyFont="1" applyAlignment="1">
      <alignment horizontal="center" vertical="center"/>
    </xf>
    <xf numFmtId="43" fontId="6" fillId="0" borderId="0" xfId="1" applyFont="1" applyAlignment="1">
      <alignment horizontal="center" vertical="center"/>
    </xf>
    <xf numFmtId="43" fontId="6" fillId="4" borderId="0" xfId="1" applyFont="1" applyFill="1" applyAlignment="1">
      <alignment horizontal="center" vertical="center"/>
    </xf>
    <xf numFmtId="43" fontId="6" fillId="2" borderId="0" xfId="1" applyFont="1" applyFill="1" applyAlignment="1">
      <alignment horizontal="center" vertical="center"/>
    </xf>
    <xf numFmtId="43" fontId="2" fillId="0" borderId="0" xfId="1" applyFont="1" applyAlignment="1">
      <alignment horizontal="center" vertical="center"/>
    </xf>
    <xf numFmtId="0" fontId="9" fillId="0" borderId="65" xfId="0" applyFont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43" fontId="9" fillId="0" borderId="66" xfId="0" applyNumberFormat="1" applyFont="1" applyBorder="1" applyAlignment="1">
      <alignment horizontal="center" vertical="center" wrapText="1"/>
    </xf>
    <xf numFmtId="0" fontId="23" fillId="8" borderId="27" xfId="0" applyFont="1" applyFill="1" applyBorder="1" applyAlignment="1">
      <alignment horizontal="center" vertical="center"/>
    </xf>
    <xf numFmtId="0" fontId="23" fillId="8" borderId="1" xfId="0" applyFont="1" applyFill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/>
    </xf>
    <xf numFmtId="43" fontId="9" fillId="8" borderId="1" xfId="1" applyFont="1" applyFill="1" applyBorder="1" applyAlignment="1">
      <alignment horizontal="center" vertical="center"/>
    </xf>
    <xf numFmtId="43" fontId="23" fillId="8" borderId="1" xfId="1" applyFont="1" applyFill="1" applyBorder="1" applyAlignment="1">
      <alignment horizontal="center" vertical="center"/>
    </xf>
    <xf numFmtId="43" fontId="23" fillId="8" borderId="22" xfId="1" applyFont="1" applyFill="1" applyBorder="1" applyAlignment="1">
      <alignment horizontal="center" vertical="center"/>
    </xf>
    <xf numFmtId="0" fontId="23" fillId="8" borderId="0" xfId="0" applyFont="1" applyFill="1"/>
    <xf numFmtId="0" fontId="8" fillId="0" borderId="3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43" fontId="9" fillId="0" borderId="33" xfId="0" applyNumberFormat="1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2" borderId="22" xfId="0" quotePrefix="1" applyFont="1" applyFill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justify"/>
    </xf>
    <xf numFmtId="0" fontId="6" fillId="2" borderId="22" xfId="0" quotePrefix="1" applyFont="1" applyFill="1" applyBorder="1" applyAlignment="1">
      <alignment horizontal="center" vertical="justify"/>
    </xf>
    <xf numFmtId="43" fontId="6" fillId="4" borderId="0" xfId="1" applyFont="1" applyFill="1" applyBorder="1" applyAlignment="1">
      <alignment horizontal="center" vertical="center"/>
    </xf>
    <xf numFmtId="43" fontId="6" fillId="2" borderId="0" xfId="1" applyFont="1" applyFill="1" applyBorder="1" applyAlignment="1">
      <alignment horizontal="center" vertical="center"/>
    </xf>
    <xf numFmtId="43" fontId="6" fillId="2" borderId="0" xfId="1" quotePrefix="1" applyFont="1" applyFill="1" applyBorder="1" applyAlignment="1">
      <alignment horizontal="center" vertical="center"/>
    </xf>
    <xf numFmtId="43" fontId="6" fillId="0" borderId="0" xfId="1" quotePrefix="1" applyFont="1" applyBorder="1" applyAlignment="1">
      <alignment horizontal="center" vertical="center"/>
    </xf>
    <xf numFmtId="43" fontId="2" fillId="0" borderId="0" xfId="1" applyFont="1" applyBorder="1" applyAlignment="1">
      <alignment horizontal="center" vertical="center"/>
    </xf>
    <xf numFmtId="0" fontId="24" fillId="7" borderId="27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/>
    </xf>
    <xf numFmtId="0" fontId="24" fillId="7" borderId="1" xfId="0" applyFont="1" applyFill="1" applyBorder="1" applyAlignment="1">
      <alignment horizontal="center" vertical="center" wrapText="1"/>
    </xf>
    <xf numFmtId="43" fontId="24" fillId="7" borderId="1" xfId="1" applyFont="1" applyFill="1" applyBorder="1" applyAlignment="1">
      <alignment horizontal="center" vertical="center"/>
    </xf>
    <xf numFmtId="43" fontId="24" fillId="7" borderId="22" xfId="1" applyFont="1" applyFill="1" applyBorder="1" applyAlignment="1">
      <alignment horizontal="center" vertical="center"/>
    </xf>
    <xf numFmtId="0" fontId="24" fillId="7" borderId="0" xfId="0" applyFont="1" applyFill="1"/>
    <xf numFmtId="0" fontId="6" fillId="2" borderId="1" xfId="0" applyFont="1" applyFill="1" applyBorder="1" applyAlignment="1">
      <alignment horizontal="center" vertical="justify"/>
    </xf>
    <xf numFmtId="0" fontId="6" fillId="2" borderId="0" xfId="0" applyFont="1" applyFill="1" applyAlignment="1">
      <alignment horizontal="left" vertical="center"/>
    </xf>
    <xf numFmtId="43" fontId="6" fillId="0" borderId="61" xfId="1" applyFont="1" applyFill="1" applyBorder="1" applyAlignment="1">
      <alignment horizontal="center" vertical="center"/>
    </xf>
    <xf numFmtId="43" fontId="6" fillId="0" borderId="67" xfId="1" applyFont="1" applyFill="1" applyBorder="1" applyAlignment="1">
      <alignment horizontal="center" vertical="center"/>
    </xf>
    <xf numFmtId="14" fontId="6" fillId="0" borderId="0" xfId="0" applyNumberFormat="1" applyFont="1" applyAlignment="1">
      <alignment horizontal="center"/>
    </xf>
    <xf numFmtId="0" fontId="23" fillId="2" borderId="9" xfId="0" applyFont="1" applyFill="1" applyBorder="1" applyAlignment="1">
      <alignment horizontal="left" vertical="center"/>
    </xf>
    <xf numFmtId="0" fontId="23" fillId="2" borderId="10" xfId="0" applyFont="1" applyFill="1" applyBorder="1" applyAlignment="1">
      <alignment horizontal="left" vertical="center"/>
    </xf>
    <xf numFmtId="0" fontId="23" fillId="2" borderId="11" xfId="0" applyFont="1" applyFill="1" applyBorder="1" applyAlignment="1">
      <alignment horizontal="left" vertical="center"/>
    </xf>
    <xf numFmtId="0" fontId="25" fillId="0" borderId="12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7" fillId="0" borderId="33" xfId="0" applyFont="1" applyBorder="1" applyAlignment="1">
      <alignment horizontal="center" vertical="center"/>
    </xf>
    <xf numFmtId="0" fontId="17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25" xfId="0" applyFont="1" applyFill="1" applyBorder="1" applyAlignment="1">
      <alignment horizontal="left" vertical="center"/>
    </xf>
    <xf numFmtId="0" fontId="8" fillId="2" borderId="43" xfId="0" applyFont="1" applyFill="1" applyBorder="1" applyAlignment="1">
      <alignment horizontal="left" vertical="center"/>
    </xf>
    <xf numFmtId="14" fontId="9" fillId="0" borderId="20" xfId="0" applyNumberFormat="1" applyFont="1" applyBorder="1" applyAlignment="1">
      <alignment horizontal="center" vertical="center"/>
    </xf>
    <xf numFmtId="14" fontId="9" fillId="0" borderId="21" xfId="0" applyNumberFormat="1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13" fillId="0" borderId="14" xfId="0" applyFont="1" applyBorder="1"/>
    <xf numFmtId="0" fontId="13" fillId="0" borderId="15" xfId="0" applyFont="1" applyBorder="1"/>
    <xf numFmtId="0" fontId="13" fillId="0" borderId="16" xfId="0" applyFont="1" applyBorder="1"/>
    <xf numFmtId="0" fontId="9" fillId="0" borderId="1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14" fontId="9" fillId="0" borderId="20" xfId="0" applyNumberFormat="1" applyFont="1" applyBorder="1" applyAlignment="1">
      <alignment horizontal="center" vertical="justify"/>
    </xf>
    <xf numFmtId="0" fontId="9" fillId="0" borderId="19" xfId="0" applyFont="1" applyBorder="1" applyAlignment="1">
      <alignment horizontal="center" vertical="justify"/>
    </xf>
    <xf numFmtId="0" fontId="9" fillId="0" borderId="21" xfId="0" applyFont="1" applyBorder="1" applyAlignment="1">
      <alignment horizontal="center" vertical="justify"/>
    </xf>
    <xf numFmtId="0" fontId="9" fillId="0" borderId="3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13" fillId="0" borderId="27" xfId="0" applyFont="1" applyBorder="1"/>
    <xf numFmtId="0" fontId="13" fillId="0" borderId="1" xfId="0" applyFont="1" applyBorder="1"/>
    <xf numFmtId="0" fontId="13" fillId="0" borderId="22" xfId="0" applyFont="1" applyBorder="1"/>
    <xf numFmtId="0" fontId="13" fillId="0" borderId="1" xfId="0" applyFont="1" applyBorder="1" applyAlignment="1">
      <alignment horizontal="center" vertical="center"/>
    </xf>
    <xf numFmtId="0" fontId="13" fillId="0" borderId="61" xfId="0" applyFont="1" applyBorder="1"/>
    <xf numFmtId="0" fontId="13" fillId="0" borderId="7" xfId="0" applyFont="1" applyBorder="1"/>
    <xf numFmtId="0" fontId="13" fillId="0" borderId="62" xfId="0" applyFont="1" applyBorder="1"/>
    <xf numFmtId="0" fontId="14" fillId="3" borderId="1" xfId="0" applyFont="1" applyFill="1" applyBorder="1" applyAlignment="1">
      <alignment vertical="center"/>
    </xf>
    <xf numFmtId="10" fontId="14" fillId="3" borderId="1" xfId="2" applyNumberFormat="1" applyFont="1" applyFill="1" applyBorder="1" applyAlignment="1">
      <alignment vertical="center"/>
    </xf>
    <xf numFmtId="0" fontId="12" fillId="0" borderId="12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2" fillId="0" borderId="13" xfId="0" applyFont="1" applyBorder="1" applyAlignment="1">
      <alignment horizontal="center"/>
    </xf>
    <xf numFmtId="0" fontId="13" fillId="0" borderId="12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3" xfId="0" applyFont="1" applyBorder="1" applyAlignment="1">
      <alignment horizontal="center"/>
    </xf>
    <xf numFmtId="0" fontId="12" fillId="0" borderId="32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0" fontId="12" fillId="0" borderId="34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26" fillId="0" borderId="12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6" fillId="0" borderId="13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9" fillId="0" borderId="35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0" fontId="9" fillId="0" borderId="38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5" fillId="6" borderId="37" xfId="0" applyFont="1" applyFill="1" applyBorder="1" applyAlignment="1">
      <alignment horizontal="center" vertical="center"/>
    </xf>
    <xf numFmtId="0" fontId="15" fillId="6" borderId="17" xfId="0" applyFont="1" applyFill="1" applyBorder="1" applyAlignment="1">
      <alignment horizontal="center" vertical="center"/>
    </xf>
    <xf numFmtId="0" fontId="15" fillId="6" borderId="44" xfId="0" applyFont="1" applyFill="1" applyBorder="1" applyAlignment="1">
      <alignment horizontal="center" vertical="center"/>
    </xf>
    <xf numFmtId="0" fontId="6" fillId="6" borderId="50" xfId="0" applyFont="1" applyFill="1" applyBorder="1" applyAlignment="1">
      <alignment horizontal="center" vertical="center" wrapText="1"/>
    </xf>
    <xf numFmtId="0" fontId="6" fillId="6" borderId="53" xfId="0" applyFont="1" applyFill="1" applyBorder="1" applyAlignment="1">
      <alignment horizontal="center" vertical="center" wrapText="1"/>
    </xf>
    <xf numFmtId="49" fontId="11" fillId="6" borderId="51" xfId="0" applyNumberFormat="1" applyFont="1" applyFill="1" applyBorder="1" applyAlignment="1">
      <alignment horizontal="center" vertical="center" wrapText="1"/>
    </xf>
    <xf numFmtId="0" fontId="6" fillId="6" borderId="42" xfId="0" applyFont="1" applyFill="1" applyBorder="1" applyAlignment="1">
      <alignment horizontal="center" vertical="center" wrapText="1"/>
    </xf>
    <xf numFmtId="0" fontId="6" fillId="6" borderId="51" xfId="0" applyFont="1" applyFill="1" applyBorder="1" applyAlignment="1">
      <alignment vertical="center" wrapText="1"/>
    </xf>
    <xf numFmtId="0" fontId="6" fillId="6" borderId="42" xfId="0" applyFont="1" applyFill="1" applyBorder="1" applyAlignment="1">
      <alignment vertical="center" wrapText="1"/>
    </xf>
    <xf numFmtId="0" fontId="19" fillId="6" borderId="18" xfId="0" applyFont="1" applyFill="1" applyBorder="1" applyAlignment="1">
      <alignment horizontal="left" vertical="center"/>
    </xf>
    <xf numFmtId="0" fontId="19" fillId="6" borderId="19" xfId="0" applyFont="1" applyFill="1" applyBorder="1" applyAlignment="1">
      <alignment horizontal="left" vertical="center"/>
    </xf>
    <xf numFmtId="0" fontId="19" fillId="6" borderId="49" xfId="0" applyFont="1" applyFill="1" applyBorder="1" applyAlignment="1">
      <alignment horizontal="left" vertical="center"/>
    </xf>
    <xf numFmtId="0" fontId="6" fillId="6" borderId="63" xfId="0" applyFont="1" applyFill="1" applyBorder="1" applyAlignment="1">
      <alignment horizontal="center" vertical="center" wrapText="1"/>
    </xf>
    <xf numFmtId="0" fontId="6" fillId="6" borderId="64" xfId="0" applyFont="1" applyFill="1" applyBorder="1" applyAlignment="1">
      <alignment horizontal="center" vertical="center" wrapText="1"/>
    </xf>
    <xf numFmtId="49" fontId="6" fillId="6" borderId="42" xfId="0" applyNumberFormat="1" applyFont="1" applyFill="1" applyBorder="1" applyAlignment="1">
      <alignment horizontal="center" vertical="center" wrapText="1"/>
    </xf>
    <xf numFmtId="43" fontId="6" fillId="6" borderId="42" xfId="0" applyNumberFormat="1" applyFont="1" applyFill="1" applyBorder="1" applyAlignment="1">
      <alignment vertical="center" wrapText="1"/>
    </xf>
    <xf numFmtId="0" fontId="22" fillId="0" borderId="15" xfId="0" applyFont="1" applyBorder="1" applyAlignment="1">
      <alignment horizontal="center" vertical="center"/>
    </xf>
    <xf numFmtId="0" fontId="11" fillId="6" borderId="55" xfId="0" applyFont="1" applyFill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25" fillId="6" borderId="37" xfId="0" applyFont="1" applyFill="1" applyBorder="1" applyAlignment="1">
      <alignment horizontal="center" vertical="center"/>
    </xf>
    <xf numFmtId="0" fontId="25" fillId="6" borderId="17" xfId="0" applyFont="1" applyFill="1" applyBorder="1" applyAlignment="1">
      <alignment horizontal="center" vertical="center"/>
    </xf>
    <xf numFmtId="0" fontId="25" fillId="6" borderId="44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0" fontId="9" fillId="6" borderId="47" xfId="0" applyFont="1" applyFill="1" applyBorder="1" applyAlignment="1">
      <alignment horizontal="center" vertical="center" wrapText="1"/>
    </xf>
    <xf numFmtId="0" fontId="9" fillId="6" borderId="1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48" xfId="0" applyFont="1" applyFill="1" applyBorder="1" applyAlignment="1">
      <alignment horizontal="center" vertical="center" wrapText="1"/>
    </xf>
    <xf numFmtId="14" fontId="9" fillId="0" borderId="19" xfId="0" applyNumberFormat="1" applyFont="1" applyBorder="1" applyAlignment="1">
      <alignment horizontal="center" vertical="justify"/>
    </xf>
    <xf numFmtId="14" fontId="9" fillId="0" borderId="21" xfId="0" applyNumberFormat="1" applyFont="1" applyBorder="1" applyAlignment="1">
      <alignment horizontal="center" vertical="justify"/>
    </xf>
  </cellXfs>
  <cellStyles count="5">
    <cellStyle name="Normal" xfId="0" builtinId="0"/>
    <cellStyle name="Normal 2" xfId="3" xr:uid="{CDAA050F-7224-4C87-B4A9-32B28ED5F4C8}"/>
    <cellStyle name="Porcentagem" xfId="2" builtinId="5"/>
    <cellStyle name="Separador de milhares 2" xfId="4" xr:uid="{59B06374-A975-4E9A-8C16-32BB26CDB42F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E41147-AECE-419A-92F7-511F9B01F4D5}">
  <dimension ref="A1:I74"/>
  <sheetViews>
    <sheetView zoomScale="90" zoomScaleNormal="90" workbookViewId="0">
      <selection activeCell="I14" sqref="I14:I15"/>
    </sheetView>
  </sheetViews>
  <sheetFormatPr defaultRowHeight="13.8" x14ac:dyDescent="0.25"/>
  <cols>
    <col min="1" max="1" width="7.5546875" style="8" customWidth="1"/>
    <col min="2" max="2" width="9.6640625" style="8" customWidth="1"/>
    <col min="3" max="3" width="11.109375" style="8" customWidth="1"/>
    <col min="4" max="4" width="66" style="2" customWidth="1"/>
    <col min="5" max="5" width="7.21875" style="8" customWidth="1"/>
    <col min="6" max="6" width="10.21875" style="8" customWidth="1"/>
    <col min="7" max="7" width="12.33203125" style="8" customWidth="1"/>
    <col min="8" max="8" width="15.77734375" style="8" customWidth="1"/>
    <col min="9" max="9" width="14.5546875" style="8" customWidth="1"/>
    <col min="10" max="16384" width="8.88671875" style="2"/>
  </cols>
  <sheetData>
    <row r="1" spans="1:9" x14ac:dyDescent="0.25">
      <c r="A1" s="13"/>
      <c r="B1" s="14"/>
      <c r="C1" s="14"/>
      <c r="D1" s="15"/>
      <c r="E1" s="14"/>
      <c r="F1" s="14"/>
      <c r="G1" s="14"/>
      <c r="H1" s="14"/>
      <c r="I1" s="16"/>
    </row>
    <row r="2" spans="1:9" x14ac:dyDescent="0.25">
      <c r="A2" s="247" t="s">
        <v>167</v>
      </c>
      <c r="B2" s="248"/>
      <c r="C2" s="248"/>
      <c r="D2" s="248"/>
      <c r="E2" s="248"/>
      <c r="F2" s="248"/>
      <c r="G2" s="248"/>
      <c r="H2" s="248"/>
      <c r="I2" s="249"/>
    </row>
    <row r="3" spans="1:9" x14ac:dyDescent="0.25">
      <c r="A3" s="247"/>
      <c r="B3" s="248"/>
      <c r="C3" s="248"/>
      <c r="D3" s="248"/>
      <c r="E3" s="248"/>
      <c r="F3" s="248"/>
      <c r="G3" s="248"/>
      <c r="H3" s="248"/>
      <c r="I3" s="249"/>
    </row>
    <row r="4" spans="1:9" x14ac:dyDescent="0.25">
      <c r="A4" s="247"/>
      <c r="B4" s="248"/>
      <c r="C4" s="248"/>
      <c r="D4" s="248"/>
      <c r="E4" s="248"/>
      <c r="F4" s="248"/>
      <c r="G4" s="248"/>
      <c r="H4" s="248"/>
      <c r="I4" s="249"/>
    </row>
    <row r="5" spans="1:9" x14ac:dyDescent="0.25">
      <c r="A5" s="247"/>
      <c r="B5" s="248"/>
      <c r="C5" s="248"/>
      <c r="D5" s="248"/>
      <c r="E5" s="248"/>
      <c r="F5" s="248"/>
      <c r="G5" s="248"/>
      <c r="H5" s="248"/>
      <c r="I5" s="249"/>
    </row>
    <row r="6" spans="1:9" x14ac:dyDescent="0.25">
      <c r="A6" s="247"/>
      <c r="B6" s="248"/>
      <c r="C6" s="248"/>
      <c r="D6" s="248"/>
      <c r="E6" s="248"/>
      <c r="F6" s="248"/>
      <c r="G6" s="248"/>
      <c r="H6" s="248"/>
      <c r="I6" s="249"/>
    </row>
    <row r="7" spans="1:9" ht="10.8" customHeight="1" x14ac:dyDescent="0.25">
      <c r="A7" s="247"/>
      <c r="B7" s="248"/>
      <c r="C7" s="248"/>
      <c r="D7" s="248"/>
      <c r="E7" s="248"/>
      <c r="F7" s="248"/>
      <c r="G7" s="248"/>
      <c r="H7" s="248"/>
      <c r="I7" s="249"/>
    </row>
    <row r="8" spans="1:9" ht="15" customHeight="1" thickBot="1" x14ac:dyDescent="0.3">
      <c r="A8" s="17"/>
      <c r="B8" s="18"/>
      <c r="C8" s="18"/>
      <c r="D8" s="18"/>
      <c r="E8" s="18"/>
      <c r="F8" s="18"/>
      <c r="G8" s="18"/>
      <c r="H8" s="18"/>
      <c r="I8" s="19"/>
    </row>
    <row r="9" spans="1:9" ht="12" customHeight="1" thickBot="1" x14ac:dyDescent="0.3">
      <c r="A9" s="10"/>
      <c r="B9" s="10"/>
      <c r="C9" s="10"/>
      <c r="D9" s="10"/>
      <c r="E9" s="10"/>
      <c r="F9" s="10"/>
      <c r="G9" s="10"/>
      <c r="H9" s="10"/>
      <c r="I9" s="10"/>
    </row>
    <row r="10" spans="1:9" ht="31.8" customHeight="1" thickBot="1" x14ac:dyDescent="0.3">
      <c r="A10" s="250" t="s">
        <v>6</v>
      </c>
      <c r="B10" s="251"/>
      <c r="C10" s="251"/>
      <c r="D10" s="251"/>
      <c r="E10" s="251"/>
      <c r="F10" s="251"/>
      <c r="G10" s="251"/>
      <c r="H10" s="251"/>
      <c r="I10" s="252"/>
    </row>
    <row r="11" spans="1:9" ht="11.4" customHeight="1" thickBot="1" x14ac:dyDescent="0.3">
      <c r="A11" s="9"/>
      <c r="B11" s="9"/>
      <c r="C11" s="9"/>
      <c r="D11" s="9"/>
      <c r="E11" s="9"/>
      <c r="F11" s="9"/>
      <c r="G11" s="9"/>
      <c r="H11" s="9"/>
      <c r="I11" s="9"/>
    </row>
    <row r="12" spans="1:9" ht="30" customHeight="1" x14ac:dyDescent="0.25">
      <c r="A12" s="20" t="s">
        <v>92</v>
      </c>
      <c r="B12" s="21"/>
      <c r="C12" s="21"/>
      <c r="D12" s="21"/>
      <c r="E12" s="21"/>
      <c r="F12" s="282" t="s">
        <v>168</v>
      </c>
      <c r="G12" s="349"/>
      <c r="H12" s="349"/>
      <c r="I12" s="350"/>
    </row>
    <row r="13" spans="1:9" ht="21" customHeight="1" x14ac:dyDescent="0.25">
      <c r="A13" s="254" t="s">
        <v>108</v>
      </c>
      <c r="B13" s="255"/>
      <c r="C13" s="255"/>
      <c r="D13" s="255"/>
      <c r="E13" s="255"/>
      <c r="F13" s="256" t="s">
        <v>11</v>
      </c>
      <c r="G13" s="257"/>
      <c r="H13" s="257"/>
      <c r="I13" s="258"/>
    </row>
    <row r="14" spans="1:9" ht="21" customHeight="1" x14ac:dyDescent="0.25">
      <c r="A14" s="254" t="s">
        <v>93</v>
      </c>
      <c r="B14" s="255"/>
      <c r="C14" s="255"/>
      <c r="D14" s="255"/>
      <c r="E14" s="255"/>
      <c r="F14" s="256" t="s">
        <v>12</v>
      </c>
      <c r="G14" s="260" t="s">
        <v>13</v>
      </c>
      <c r="H14" s="256" t="s">
        <v>14</v>
      </c>
      <c r="I14" s="258" t="s">
        <v>15</v>
      </c>
    </row>
    <row r="15" spans="1:9" ht="21" customHeight="1" x14ac:dyDescent="0.25">
      <c r="A15" s="254" t="s">
        <v>94</v>
      </c>
      <c r="B15" s="255"/>
      <c r="C15" s="255"/>
      <c r="D15" s="255"/>
      <c r="E15" s="255"/>
      <c r="F15" s="259"/>
      <c r="G15" s="261"/>
      <c r="H15" s="259"/>
      <c r="I15" s="269"/>
    </row>
    <row r="16" spans="1:9" ht="20.399999999999999" customHeight="1" thickBot="1" x14ac:dyDescent="0.3">
      <c r="A16" s="262" t="s">
        <v>98</v>
      </c>
      <c r="B16" s="263"/>
      <c r="C16" s="263"/>
      <c r="D16" s="263"/>
      <c r="E16" s="264"/>
      <c r="F16" s="267" t="s">
        <v>46</v>
      </c>
      <c r="G16" s="268"/>
      <c r="H16" s="268"/>
      <c r="I16" s="22">
        <f>'DEMONSTRATIVO DO BDI'!H11</f>
        <v>0.24079999999999999</v>
      </c>
    </row>
    <row r="17" spans="1:9" ht="10.8" customHeight="1" thickBot="1" x14ac:dyDescent="0.3">
      <c r="A17" s="253"/>
      <c r="B17" s="253"/>
      <c r="C17" s="253"/>
      <c r="D17" s="253"/>
      <c r="E17" s="253"/>
      <c r="F17" s="253"/>
      <c r="G17" s="253"/>
      <c r="H17" s="253"/>
      <c r="I17" s="253"/>
    </row>
    <row r="18" spans="1:9" ht="27" thickBot="1" x14ac:dyDescent="0.3">
      <c r="A18" s="57" t="s">
        <v>1</v>
      </c>
      <c r="B18" s="58" t="s">
        <v>49</v>
      </c>
      <c r="C18" s="58" t="s">
        <v>106</v>
      </c>
      <c r="D18" s="58" t="s">
        <v>2</v>
      </c>
      <c r="E18" s="58" t="s">
        <v>48</v>
      </c>
      <c r="F18" s="59" t="s">
        <v>10</v>
      </c>
      <c r="G18" s="58" t="s">
        <v>3</v>
      </c>
      <c r="H18" s="58" t="s">
        <v>7</v>
      </c>
      <c r="I18" s="60" t="s">
        <v>4</v>
      </c>
    </row>
    <row r="19" spans="1:9" x14ac:dyDescent="0.25">
      <c r="A19" s="57"/>
      <c r="B19" s="58"/>
      <c r="C19" s="58"/>
      <c r="D19" s="58"/>
      <c r="E19" s="58"/>
      <c r="F19" s="59"/>
      <c r="G19" s="58"/>
      <c r="H19" s="58"/>
      <c r="I19" s="60"/>
    </row>
    <row r="20" spans="1:9" s="66" customFormat="1" x14ac:dyDescent="0.25">
      <c r="A20" s="61">
        <v>1</v>
      </c>
      <c r="B20" s="62"/>
      <c r="C20" s="62"/>
      <c r="D20" s="63" t="s">
        <v>99</v>
      </c>
      <c r="E20" s="64"/>
      <c r="F20" s="64"/>
      <c r="G20" s="62"/>
      <c r="H20" s="62"/>
      <c r="I20" s="65">
        <f>SUM(I21:I24)</f>
        <v>1497.6</v>
      </c>
    </row>
    <row r="21" spans="1:9" s="86" customFormat="1" ht="26.4" x14ac:dyDescent="0.25">
      <c r="A21" s="84" t="s">
        <v>5</v>
      </c>
      <c r="B21" s="75" t="s">
        <v>107</v>
      </c>
      <c r="C21" s="75">
        <v>103689</v>
      </c>
      <c r="D21" s="4" t="s">
        <v>112</v>
      </c>
      <c r="E21" s="88" t="s">
        <v>0</v>
      </c>
      <c r="F21" s="6">
        <f>'MEMÓRIA DE CÁLCULO'!F21</f>
        <v>2.88</v>
      </c>
      <c r="G21" s="241" t="s">
        <v>157</v>
      </c>
      <c r="H21" s="242"/>
      <c r="I21" s="85">
        <v>0</v>
      </c>
    </row>
    <row r="22" spans="1:9" s="86" customFormat="1" ht="39.6" x14ac:dyDescent="0.25">
      <c r="A22" s="84" t="s">
        <v>150</v>
      </c>
      <c r="B22" s="239" t="s">
        <v>152</v>
      </c>
      <c r="C22" s="75" t="s">
        <v>153</v>
      </c>
      <c r="D22" s="4" t="s">
        <v>154</v>
      </c>
      <c r="E22" s="88" t="s">
        <v>155</v>
      </c>
      <c r="F22" s="6">
        <f>'MEMÓRIA DE CÁLCULO'!F22</f>
        <v>48</v>
      </c>
      <c r="G22" s="172">
        <v>21.13</v>
      </c>
      <c r="H22" s="80">
        <f t="shared" ref="H22:H23" si="0">ROUND(G22*$I$16+G22,2)</f>
        <v>26.22</v>
      </c>
      <c r="I22" s="85">
        <f>ROUND(F22*H22,2)</f>
        <v>1258.56</v>
      </c>
    </row>
    <row r="23" spans="1:9" s="86" customFormat="1" ht="27.6" x14ac:dyDescent="0.25">
      <c r="A23" s="84" t="s">
        <v>151</v>
      </c>
      <c r="B23" s="239" t="s">
        <v>152</v>
      </c>
      <c r="C23" s="75" t="s">
        <v>153</v>
      </c>
      <c r="D23" s="4" t="s">
        <v>156</v>
      </c>
      <c r="E23" s="88" t="s">
        <v>54</v>
      </c>
      <c r="F23" s="6">
        <f>'MEMÓRIA DE CÁLCULO'!F23</f>
        <v>16</v>
      </c>
      <c r="G23" s="172">
        <v>12.04</v>
      </c>
      <c r="H23" s="80">
        <f t="shared" si="0"/>
        <v>14.94</v>
      </c>
      <c r="I23" s="85">
        <f>ROUND(F23*H23,2)</f>
        <v>239.04</v>
      </c>
    </row>
    <row r="24" spans="1:9" s="86" customFormat="1" x14ac:dyDescent="0.25">
      <c r="A24" s="84"/>
      <c r="B24" s="75"/>
      <c r="C24" s="75"/>
      <c r="D24" s="4"/>
      <c r="E24" s="88"/>
      <c r="F24" s="88"/>
      <c r="G24" s="172"/>
      <c r="H24" s="80"/>
      <c r="I24" s="85"/>
    </row>
    <row r="25" spans="1:9" s="66" customFormat="1" x14ac:dyDescent="0.25">
      <c r="A25" s="61">
        <v>2</v>
      </c>
      <c r="B25" s="62"/>
      <c r="C25" s="62"/>
      <c r="D25" s="63" t="s">
        <v>81</v>
      </c>
      <c r="E25" s="64"/>
      <c r="F25" s="64"/>
      <c r="G25" s="62"/>
      <c r="H25" s="62"/>
      <c r="I25" s="65">
        <f>SUM(I26:I30)</f>
        <v>4169.8899999999994</v>
      </c>
    </row>
    <row r="26" spans="1:9" s="86" customFormat="1" ht="39.6" x14ac:dyDescent="0.25">
      <c r="A26" s="84" t="s">
        <v>50</v>
      </c>
      <c r="B26" s="75" t="s">
        <v>107</v>
      </c>
      <c r="C26" s="3">
        <v>92443</v>
      </c>
      <c r="D26" s="4" t="s">
        <v>110</v>
      </c>
      <c r="E26" s="88" t="s">
        <v>0</v>
      </c>
      <c r="F26" s="6">
        <f>'MEMÓRIA DE CÁLCULO'!F26</f>
        <v>24.14</v>
      </c>
      <c r="G26" s="172">
        <v>54.85</v>
      </c>
      <c r="H26" s="80">
        <f>ROUND(G26*$I$16+G26,2)</f>
        <v>68.06</v>
      </c>
      <c r="I26" s="85">
        <f>ROUND(F26*H26,2)</f>
        <v>1642.97</v>
      </c>
    </row>
    <row r="27" spans="1:9" ht="39.6" x14ac:dyDescent="0.25">
      <c r="A27" s="84" t="s">
        <v>51</v>
      </c>
      <c r="B27" s="75" t="s">
        <v>107</v>
      </c>
      <c r="C27" s="3">
        <v>92759</v>
      </c>
      <c r="D27" s="4" t="s">
        <v>111</v>
      </c>
      <c r="E27" s="5" t="s">
        <v>53</v>
      </c>
      <c r="F27" s="6">
        <f>'MEMÓRIA DE CÁLCULO'!F27</f>
        <v>2.6</v>
      </c>
      <c r="G27" s="172">
        <v>13.75</v>
      </c>
      <c r="H27" s="7">
        <f>ROUND(G27*$I$16+G27,2)</f>
        <v>17.059999999999999</v>
      </c>
      <c r="I27" s="12">
        <f>ROUND(F27*H27,2)</f>
        <v>44.36</v>
      </c>
    </row>
    <row r="28" spans="1:9" ht="39.6" x14ac:dyDescent="0.25">
      <c r="A28" s="84" t="s">
        <v>57</v>
      </c>
      <c r="B28" s="75" t="s">
        <v>107</v>
      </c>
      <c r="C28" s="3">
        <v>92762</v>
      </c>
      <c r="D28" s="4" t="s">
        <v>109</v>
      </c>
      <c r="E28" s="5" t="s">
        <v>53</v>
      </c>
      <c r="F28" s="6">
        <f>'MEMÓRIA DE CÁLCULO'!F28</f>
        <v>3.87</v>
      </c>
      <c r="G28" s="172">
        <v>9.81</v>
      </c>
      <c r="H28" s="7">
        <f t="shared" ref="H28:H29" si="1">ROUND(G28*$I$16+G28,2)</f>
        <v>12.17</v>
      </c>
      <c r="I28" s="12">
        <f t="shared" ref="I28:I29" si="2">ROUND(F28*H28,2)</f>
        <v>47.1</v>
      </c>
    </row>
    <row r="29" spans="1:9" ht="39.6" x14ac:dyDescent="0.25">
      <c r="A29" s="84" t="s">
        <v>149</v>
      </c>
      <c r="B29" s="75" t="s">
        <v>107</v>
      </c>
      <c r="C29" s="3">
        <v>103688</v>
      </c>
      <c r="D29" s="4" t="s">
        <v>125</v>
      </c>
      <c r="E29" s="5" t="s">
        <v>55</v>
      </c>
      <c r="F29" s="6">
        <f>'MEMÓRIA DE CÁLCULO'!F29</f>
        <v>2.17</v>
      </c>
      <c r="G29" s="172">
        <v>904.52</v>
      </c>
      <c r="H29" s="7">
        <f t="shared" si="1"/>
        <v>1122.33</v>
      </c>
      <c r="I29" s="12">
        <f t="shared" si="2"/>
        <v>2435.46</v>
      </c>
    </row>
    <row r="30" spans="1:9" x14ac:dyDescent="0.25">
      <c r="A30" s="11"/>
      <c r="B30" s="3"/>
      <c r="C30" s="3"/>
      <c r="D30" s="4"/>
      <c r="E30" s="5"/>
      <c r="F30" s="5"/>
      <c r="G30" s="7"/>
      <c r="H30" s="7"/>
      <c r="I30" s="12"/>
    </row>
    <row r="31" spans="1:9" s="66" customFormat="1" x14ac:dyDescent="0.25">
      <c r="A31" s="61">
        <v>3</v>
      </c>
      <c r="B31" s="62"/>
      <c r="C31" s="62"/>
      <c r="D31" s="63" t="s">
        <v>82</v>
      </c>
      <c r="E31" s="64"/>
      <c r="F31" s="64"/>
      <c r="G31" s="67"/>
      <c r="H31" s="67"/>
      <c r="I31" s="81">
        <f>SUM(I32:I34)</f>
        <v>4452.2199999999993</v>
      </c>
    </row>
    <row r="32" spans="1:9" s="86" customFormat="1" ht="39.6" x14ac:dyDescent="0.25">
      <c r="A32" s="84" t="s">
        <v>84</v>
      </c>
      <c r="B32" s="75" t="s">
        <v>107</v>
      </c>
      <c r="C32" s="75">
        <v>103324</v>
      </c>
      <c r="D32" s="4" t="s">
        <v>113</v>
      </c>
      <c r="E32" s="88" t="s">
        <v>0</v>
      </c>
      <c r="F32" s="6">
        <f>'MEMÓRIA DE CÁLCULO'!F32</f>
        <v>17.2</v>
      </c>
      <c r="G32" s="172">
        <v>91.64</v>
      </c>
      <c r="H32" s="80">
        <f>ROUND(G32*$I$16+G32,2)</f>
        <v>113.71</v>
      </c>
      <c r="I32" s="85">
        <f>ROUND(F32*H32,2)</f>
        <v>1955.81</v>
      </c>
    </row>
    <row r="33" spans="1:9" ht="26.4" x14ac:dyDescent="0.25">
      <c r="A33" s="84" t="s">
        <v>52</v>
      </c>
      <c r="B33" s="75" t="s">
        <v>107</v>
      </c>
      <c r="C33" s="75">
        <v>105023</v>
      </c>
      <c r="D33" s="4" t="s">
        <v>126</v>
      </c>
      <c r="E33" s="5" t="s">
        <v>127</v>
      </c>
      <c r="F33" s="6">
        <f>'MEMÓRIA DE CÁLCULO'!F33</f>
        <v>26.6</v>
      </c>
      <c r="G33" s="172">
        <v>75.64</v>
      </c>
      <c r="H33" s="7">
        <f t="shared" ref="H33:H40" si="3">ROUND(G33*$I$16+G33,2)</f>
        <v>93.85</v>
      </c>
      <c r="I33" s="85">
        <f>ROUND(F33*H33,2)</f>
        <v>2496.41</v>
      </c>
    </row>
    <row r="34" spans="1:9" x14ac:dyDescent="0.25">
      <c r="A34" s="11"/>
      <c r="B34" s="3"/>
      <c r="C34" s="3"/>
      <c r="D34" s="4"/>
      <c r="E34" s="5"/>
      <c r="F34" s="5"/>
      <c r="G34" s="7"/>
      <c r="H34" s="7"/>
      <c r="I34" s="12"/>
    </row>
    <row r="35" spans="1:9" s="66" customFormat="1" ht="15" customHeight="1" x14ac:dyDescent="0.25">
      <c r="A35" s="61">
        <v>4</v>
      </c>
      <c r="B35" s="62"/>
      <c r="C35" s="62"/>
      <c r="D35" s="63" t="s">
        <v>83</v>
      </c>
      <c r="E35" s="64"/>
      <c r="F35" s="64"/>
      <c r="G35" s="67"/>
      <c r="H35" s="67"/>
      <c r="I35" s="81">
        <f>SUM(I36:I42)</f>
        <v>78882.27</v>
      </c>
    </row>
    <row r="36" spans="1:9" s="86" customFormat="1" ht="39.6" x14ac:dyDescent="0.25">
      <c r="A36" s="84" t="s">
        <v>86</v>
      </c>
      <c r="B36" s="75" t="s">
        <v>107</v>
      </c>
      <c r="C36" s="75">
        <v>92590</v>
      </c>
      <c r="D36" s="4" t="s">
        <v>115</v>
      </c>
      <c r="E36" s="88" t="s">
        <v>114</v>
      </c>
      <c r="F36" s="6">
        <f>'MEMÓRIA DE CÁLCULO'!F36</f>
        <v>3</v>
      </c>
      <c r="G36" s="172">
        <v>1381.11</v>
      </c>
      <c r="H36" s="80">
        <f t="shared" ref="H36" si="4">ROUND(G36*$I$16+G36,2)</f>
        <v>1713.68</v>
      </c>
      <c r="I36" s="85">
        <f t="shared" ref="I36" si="5">ROUND(F36*H36,2)</f>
        <v>5141.04</v>
      </c>
    </row>
    <row r="37" spans="1:9" s="86" customFormat="1" ht="39.6" x14ac:dyDescent="0.25">
      <c r="A37" s="84" t="s">
        <v>87</v>
      </c>
      <c r="B37" s="75" t="s">
        <v>107</v>
      </c>
      <c r="C37" s="75">
        <v>92594</v>
      </c>
      <c r="D37" s="4" t="s">
        <v>116</v>
      </c>
      <c r="E37" s="88" t="s">
        <v>114</v>
      </c>
      <c r="F37" s="6">
        <f>'MEMÓRIA DE CÁLCULO'!F37</f>
        <v>4</v>
      </c>
      <c r="G37" s="172">
        <v>1864.67</v>
      </c>
      <c r="H37" s="80">
        <f t="shared" ref="H37" si="6">ROUND(G37*$I$16+G37,2)</f>
        <v>2313.6799999999998</v>
      </c>
      <c r="I37" s="85">
        <f t="shared" ref="I37" si="7">ROUND(F37*H37,2)</f>
        <v>9254.7199999999993</v>
      </c>
    </row>
    <row r="38" spans="1:9" s="86" customFormat="1" ht="39.6" x14ac:dyDescent="0.25">
      <c r="A38" s="84" t="s">
        <v>88</v>
      </c>
      <c r="B38" s="75" t="s">
        <v>107</v>
      </c>
      <c r="C38" s="75">
        <v>92569</v>
      </c>
      <c r="D38" s="4" t="s">
        <v>117</v>
      </c>
      <c r="E38" s="5" t="s">
        <v>0</v>
      </c>
      <c r="F38" s="6">
        <f>'MEMÓRIA DE CÁLCULO'!F38</f>
        <v>265.12</v>
      </c>
      <c r="G38" s="172">
        <v>71.55</v>
      </c>
      <c r="H38" s="80">
        <f t="shared" si="3"/>
        <v>88.78</v>
      </c>
      <c r="I38" s="85">
        <f t="shared" ref="I38:I40" si="8">ROUND(F38*H38,2)</f>
        <v>23537.35</v>
      </c>
    </row>
    <row r="39" spans="1:9" s="86" customFormat="1" ht="26.4" x14ac:dyDescent="0.25">
      <c r="A39" s="84" t="s">
        <v>89</v>
      </c>
      <c r="B39" s="75" t="s">
        <v>107</v>
      </c>
      <c r="C39" s="75">
        <v>94226</v>
      </c>
      <c r="D39" s="4" t="s">
        <v>120</v>
      </c>
      <c r="E39" s="5" t="s">
        <v>0</v>
      </c>
      <c r="F39" s="6">
        <f>'MEMÓRIA DE CÁLCULO'!F39</f>
        <v>265.12</v>
      </c>
      <c r="G39" s="172">
        <v>20.010000000000002</v>
      </c>
      <c r="H39" s="80">
        <f t="shared" ref="H39" si="9">ROUND(G39*$I$16+G39,2)</f>
        <v>24.83</v>
      </c>
      <c r="I39" s="85">
        <f t="shared" ref="I39" si="10">ROUND(F39*H39,2)</f>
        <v>6582.93</v>
      </c>
    </row>
    <row r="40" spans="1:9" ht="26.4" x14ac:dyDescent="0.25">
      <c r="A40" s="84" t="s">
        <v>119</v>
      </c>
      <c r="B40" s="75" t="s">
        <v>107</v>
      </c>
      <c r="C40" s="3">
        <v>94201</v>
      </c>
      <c r="D40" s="4" t="s">
        <v>121</v>
      </c>
      <c r="E40" s="5" t="s">
        <v>0</v>
      </c>
      <c r="F40" s="6">
        <f>'MEMÓRIA DE CÁLCULO'!F40</f>
        <v>265.12</v>
      </c>
      <c r="G40" s="172">
        <v>97.48</v>
      </c>
      <c r="H40" s="7">
        <f t="shared" si="3"/>
        <v>120.95</v>
      </c>
      <c r="I40" s="12">
        <f t="shared" si="8"/>
        <v>32066.26</v>
      </c>
    </row>
    <row r="41" spans="1:9" ht="39.6" x14ac:dyDescent="0.25">
      <c r="A41" s="84" t="s">
        <v>124</v>
      </c>
      <c r="B41" s="75" t="s">
        <v>107</v>
      </c>
      <c r="C41" s="3">
        <v>94221</v>
      </c>
      <c r="D41" s="4" t="s">
        <v>118</v>
      </c>
      <c r="E41" s="5" t="s">
        <v>54</v>
      </c>
      <c r="F41" s="6">
        <f>'MEMÓRIA DE CÁLCULO'!F41</f>
        <v>32.67</v>
      </c>
      <c r="G41" s="172">
        <v>56.74</v>
      </c>
      <c r="H41" s="7">
        <f t="shared" ref="H41" si="11">ROUND(G41*$I$16+G41,2)</f>
        <v>70.400000000000006</v>
      </c>
      <c r="I41" s="12">
        <f t="shared" ref="I41" si="12">ROUND(F41*H41,2)</f>
        <v>2299.9699999999998</v>
      </c>
    </row>
    <row r="42" spans="1:9" x14ac:dyDescent="0.25">
      <c r="A42" s="56"/>
      <c r="B42" s="54"/>
      <c r="C42" s="54"/>
      <c r="D42" s="55"/>
      <c r="E42" s="54"/>
      <c r="F42" s="54"/>
      <c r="G42" s="54"/>
      <c r="H42" s="7"/>
      <c r="I42" s="12"/>
    </row>
    <row r="43" spans="1:9" s="66" customFormat="1" ht="15" customHeight="1" x14ac:dyDescent="0.25">
      <c r="A43" s="61">
        <v>5</v>
      </c>
      <c r="B43" s="62"/>
      <c r="C43" s="62"/>
      <c r="D43" s="63" t="s">
        <v>139</v>
      </c>
      <c r="E43" s="64"/>
      <c r="F43" s="64"/>
      <c r="G43" s="67"/>
      <c r="H43" s="67"/>
      <c r="I43" s="81">
        <f>SUM(I44:I47)</f>
        <v>13159.11</v>
      </c>
    </row>
    <row r="44" spans="1:9" s="86" customFormat="1" ht="26.4" x14ac:dyDescent="0.25">
      <c r="A44" s="84" t="s">
        <v>100</v>
      </c>
      <c r="B44" s="75" t="s">
        <v>107</v>
      </c>
      <c r="C44" s="75">
        <v>94227</v>
      </c>
      <c r="D44" s="4" t="s">
        <v>123</v>
      </c>
      <c r="E44" s="88" t="s">
        <v>54</v>
      </c>
      <c r="F44" s="6">
        <f>'MEMÓRIA DE CÁLCULO'!F44</f>
        <v>56.3</v>
      </c>
      <c r="G44" s="172">
        <v>68.55</v>
      </c>
      <c r="H44" s="80">
        <f>ROUND(G44*$I$16+G44,2)</f>
        <v>85.06</v>
      </c>
      <c r="I44" s="85">
        <f>ROUND(F44*H44,2)</f>
        <v>4788.88</v>
      </c>
    </row>
    <row r="45" spans="1:9" s="86" customFormat="1" ht="26.4" x14ac:dyDescent="0.25">
      <c r="A45" s="84" t="s">
        <v>101</v>
      </c>
      <c r="B45" s="75" t="s">
        <v>107</v>
      </c>
      <c r="C45" s="75">
        <v>94231</v>
      </c>
      <c r="D45" s="4" t="s">
        <v>122</v>
      </c>
      <c r="E45" s="5" t="s">
        <v>54</v>
      </c>
      <c r="F45" s="6">
        <f>'MEMÓRIA DE CÁLCULO'!F45</f>
        <v>16.8</v>
      </c>
      <c r="G45" s="172">
        <v>54.96</v>
      </c>
      <c r="H45" s="80">
        <f t="shared" ref="H45" si="13">ROUND(G45*$I$16+G45,2)</f>
        <v>68.19</v>
      </c>
      <c r="I45" s="85">
        <f t="shared" ref="I45" si="14">ROUND(F45*H45,2)</f>
        <v>1145.5899999999999</v>
      </c>
    </row>
    <row r="46" spans="1:9" ht="39.6" x14ac:dyDescent="0.25">
      <c r="A46" s="84" t="s">
        <v>102</v>
      </c>
      <c r="B46" s="239" t="s">
        <v>137</v>
      </c>
      <c r="C46" s="3" t="s">
        <v>96</v>
      </c>
      <c r="D46" s="4" t="s">
        <v>97</v>
      </c>
      <c r="E46" s="5" t="s">
        <v>54</v>
      </c>
      <c r="F46" s="6">
        <f>'MEMÓRIA DE CÁLCULO'!F46</f>
        <v>85.6</v>
      </c>
      <c r="G46" s="172">
        <v>68.02</v>
      </c>
      <c r="H46" s="7">
        <f t="shared" ref="H46" si="15">ROUND(G46*$I$16+G46,2)</f>
        <v>84.4</v>
      </c>
      <c r="I46" s="12">
        <f t="shared" ref="I46" si="16">ROUND(F46*H46,2)</f>
        <v>7224.64</v>
      </c>
    </row>
    <row r="47" spans="1:9" x14ac:dyDescent="0.25">
      <c r="A47" s="84"/>
      <c r="B47" s="3"/>
      <c r="C47" s="3"/>
      <c r="D47" s="4"/>
      <c r="E47" s="5"/>
      <c r="F47" s="6"/>
      <c r="G47" s="172"/>
      <c r="H47" s="7"/>
      <c r="I47" s="12"/>
    </row>
    <row r="48" spans="1:9" s="214" customFormat="1" x14ac:dyDescent="0.25">
      <c r="A48" s="207"/>
      <c r="B48" s="208"/>
      <c r="C48" s="208"/>
      <c r="D48" s="209" t="s">
        <v>104</v>
      </c>
      <c r="E48" s="210"/>
      <c r="F48" s="211"/>
      <c r="G48" s="212"/>
      <c r="H48" s="212"/>
      <c r="I48" s="213">
        <f>I20+I25+I31+I35+I43</f>
        <v>102161.09000000001</v>
      </c>
    </row>
    <row r="49" spans="1:9" x14ac:dyDescent="0.25">
      <c r="A49" s="84"/>
      <c r="B49" s="3"/>
      <c r="C49" s="3"/>
      <c r="D49" s="4"/>
      <c r="E49" s="5"/>
      <c r="F49" s="6"/>
      <c r="G49" s="172"/>
      <c r="H49" s="7"/>
      <c r="I49" s="12"/>
    </row>
    <row r="50" spans="1:9" x14ac:dyDescent="0.25">
      <c r="A50" s="56"/>
      <c r="B50" s="54"/>
      <c r="C50" s="54"/>
      <c r="D50" s="55"/>
      <c r="E50" s="54"/>
      <c r="F50" s="54"/>
      <c r="G50" s="54"/>
      <c r="H50" s="7"/>
      <c r="I50" s="12"/>
    </row>
    <row r="51" spans="1:9" s="66" customFormat="1" ht="15" customHeight="1" x14ac:dyDescent="0.25">
      <c r="A51" s="61">
        <v>6</v>
      </c>
      <c r="B51" s="62"/>
      <c r="C51" s="62"/>
      <c r="D51" s="63" t="s">
        <v>103</v>
      </c>
      <c r="E51" s="64"/>
      <c r="F51" s="64"/>
      <c r="G51" s="67"/>
      <c r="H51" s="67"/>
      <c r="I51" s="81">
        <f>SUM(I52:I53)</f>
        <v>2535.23</v>
      </c>
    </row>
    <row r="52" spans="1:9" s="86" customFormat="1" x14ac:dyDescent="0.25">
      <c r="A52" s="84" t="s">
        <v>148</v>
      </c>
      <c r="B52" s="75"/>
      <c r="C52" s="75"/>
      <c r="D52" s="4" t="s">
        <v>103</v>
      </c>
      <c r="E52" s="88" t="s">
        <v>105</v>
      </c>
      <c r="F52" s="6">
        <v>2</v>
      </c>
      <c r="G52" s="172">
        <f>ROUND(I48*F52%,2)</f>
        <v>2043.22</v>
      </c>
      <c r="H52" s="80">
        <f>ROUND(G52*$I$16+G52,2)</f>
        <v>2535.23</v>
      </c>
      <c r="I52" s="85">
        <f>H52</f>
        <v>2535.23</v>
      </c>
    </row>
    <row r="53" spans="1:9" s="86" customFormat="1" x14ac:dyDescent="0.25">
      <c r="A53" s="84"/>
      <c r="B53" s="75"/>
      <c r="C53" s="75"/>
      <c r="D53" s="4"/>
      <c r="E53" s="88"/>
      <c r="F53" s="6"/>
      <c r="G53" s="172"/>
      <c r="H53" s="80"/>
      <c r="I53" s="85"/>
    </row>
    <row r="54" spans="1:9" x14ac:dyDescent="0.25">
      <c r="A54" s="84"/>
      <c r="B54" s="3"/>
      <c r="C54" s="3"/>
      <c r="D54" s="4"/>
      <c r="E54" s="5"/>
      <c r="F54" s="6"/>
      <c r="G54" s="172"/>
      <c r="H54" s="7"/>
      <c r="I54" s="12"/>
    </row>
    <row r="55" spans="1:9" s="238" customFormat="1" ht="15" x14ac:dyDescent="0.25">
      <c r="A55" s="233"/>
      <c r="B55" s="234"/>
      <c r="C55" s="234"/>
      <c r="D55" s="235" t="s">
        <v>90</v>
      </c>
      <c r="E55" s="234"/>
      <c r="F55" s="236"/>
      <c r="G55" s="236"/>
      <c r="H55" s="236"/>
      <c r="I55" s="237">
        <f>I48+I51</f>
        <v>104696.32000000001</v>
      </c>
    </row>
    <row r="56" spans="1:9" x14ac:dyDescent="0.25">
      <c r="A56" s="84"/>
      <c r="B56" s="3"/>
      <c r="C56" s="3"/>
      <c r="D56" s="4"/>
      <c r="E56" s="5"/>
      <c r="F56" s="6"/>
      <c r="G56" s="172"/>
      <c r="H56" s="7"/>
      <c r="I56" s="12"/>
    </row>
    <row r="57" spans="1:9" ht="14.4" thickBot="1" x14ac:dyDescent="0.3">
      <c r="A57" s="179"/>
      <c r="B57" s="180"/>
      <c r="C57" s="180"/>
      <c r="D57" s="181"/>
      <c r="E57" s="180"/>
      <c r="F57" s="180"/>
      <c r="G57" s="180"/>
      <c r="H57" s="82"/>
      <c r="I57" s="83"/>
    </row>
    <row r="58" spans="1:9" s="1" customFormat="1" ht="9" customHeight="1" thickBot="1" x14ac:dyDescent="0.35">
      <c r="A58" s="146"/>
      <c r="B58" s="147"/>
      <c r="C58" s="147"/>
      <c r="D58" s="148"/>
      <c r="E58" s="149"/>
      <c r="F58" s="150"/>
      <c r="G58" s="150"/>
      <c r="H58" s="151"/>
      <c r="I58" s="151"/>
    </row>
    <row r="59" spans="1:9" s="1" customFormat="1" ht="14.4" x14ac:dyDescent="0.3">
      <c r="A59" s="244" t="s">
        <v>80</v>
      </c>
      <c r="B59" s="245"/>
      <c r="C59" s="245"/>
      <c r="D59" s="245"/>
      <c r="E59" s="245"/>
      <c r="F59" s="245"/>
      <c r="G59" s="245"/>
      <c r="H59" s="245"/>
      <c r="I59" s="246"/>
    </row>
    <row r="60" spans="1:9" s="1" customFormat="1" ht="14.4" x14ac:dyDescent="0.3">
      <c r="A60" s="176"/>
      <c r="B60" s="177"/>
      <c r="C60" s="177"/>
      <c r="D60" s="177"/>
      <c r="E60" s="177"/>
      <c r="F60" s="177"/>
      <c r="G60" s="177"/>
      <c r="H60" s="177"/>
      <c r="I60" s="178"/>
    </row>
    <row r="61" spans="1:9" s="1" customFormat="1" ht="14.4" x14ac:dyDescent="0.3">
      <c r="A61" s="173"/>
      <c r="B61" s="174"/>
      <c r="C61" s="174"/>
      <c r="D61" s="174"/>
      <c r="E61" s="174"/>
      <c r="F61" s="174"/>
      <c r="G61" s="174"/>
      <c r="H61" s="174"/>
      <c r="I61" s="175"/>
    </row>
    <row r="62" spans="1:9" s="1" customFormat="1" ht="15" thickBot="1" x14ac:dyDescent="0.35">
      <c r="A62" s="152"/>
      <c r="B62" s="153"/>
      <c r="C62" s="153"/>
      <c r="D62" s="154"/>
      <c r="E62" s="155"/>
      <c r="F62" s="156"/>
      <c r="G62" s="156"/>
      <c r="H62" s="157"/>
      <c r="I62" s="158"/>
    </row>
    <row r="63" spans="1:9" s="1" customFormat="1" ht="8.4" customHeight="1" thickBot="1" x14ac:dyDescent="0.35">
      <c r="A63" s="68"/>
      <c r="B63" s="69"/>
      <c r="C63" s="69"/>
      <c r="D63" s="70"/>
      <c r="E63" s="71"/>
      <c r="F63" s="71"/>
      <c r="G63" s="72"/>
      <c r="H63" s="73"/>
      <c r="I63" s="74"/>
    </row>
    <row r="64" spans="1:9" x14ac:dyDescent="0.25">
      <c r="A64" s="13"/>
      <c r="B64" s="14"/>
      <c r="C64" s="14"/>
      <c r="D64" s="15"/>
      <c r="E64" s="14"/>
      <c r="F64" s="14"/>
      <c r="G64" s="14"/>
      <c r="H64" s="14"/>
      <c r="I64" s="182"/>
    </row>
    <row r="65" spans="1:9" x14ac:dyDescent="0.25">
      <c r="A65" s="183" t="s">
        <v>47</v>
      </c>
      <c r="B65" s="243" t="s">
        <v>161</v>
      </c>
      <c r="C65" s="243"/>
      <c r="I65" s="185"/>
    </row>
    <row r="66" spans="1:9" x14ac:dyDescent="0.25">
      <c r="A66" s="183"/>
      <c r="I66" s="185"/>
    </row>
    <row r="67" spans="1:9" x14ac:dyDescent="0.25">
      <c r="A67" s="183"/>
      <c r="I67" s="185"/>
    </row>
    <row r="68" spans="1:9" x14ac:dyDescent="0.25">
      <c r="A68" s="183"/>
      <c r="I68" s="185"/>
    </row>
    <row r="69" spans="1:9" x14ac:dyDescent="0.25">
      <c r="A69" s="183"/>
      <c r="I69" s="185"/>
    </row>
    <row r="70" spans="1:9" x14ac:dyDescent="0.25">
      <c r="A70" s="183"/>
      <c r="I70" s="186"/>
    </row>
    <row r="71" spans="1:9" x14ac:dyDescent="0.25">
      <c r="A71" s="183"/>
      <c r="B71" s="187" t="s">
        <v>162</v>
      </c>
      <c r="C71" s="187"/>
      <c r="E71" s="187" t="s">
        <v>163</v>
      </c>
      <c r="I71" s="186"/>
    </row>
    <row r="72" spans="1:9" x14ac:dyDescent="0.25">
      <c r="A72" s="183"/>
      <c r="B72" s="187" t="s">
        <v>164</v>
      </c>
      <c r="C72" s="187"/>
      <c r="E72" s="187" t="s">
        <v>166</v>
      </c>
      <c r="I72" s="186"/>
    </row>
    <row r="73" spans="1:9" x14ac:dyDescent="0.25">
      <c r="A73" s="183"/>
      <c r="B73" s="187" t="s">
        <v>165</v>
      </c>
      <c r="C73" s="187"/>
      <c r="I73" s="186"/>
    </row>
    <row r="74" spans="1:9" ht="14.4" thickBot="1" x14ac:dyDescent="0.3">
      <c r="A74" s="188"/>
      <c r="B74" s="189"/>
      <c r="C74" s="189"/>
      <c r="D74" s="190"/>
      <c r="E74" s="189"/>
      <c r="F74" s="189"/>
      <c r="G74" s="189"/>
      <c r="H74" s="189"/>
      <c r="I74" s="191"/>
    </row>
  </sheetData>
  <mergeCells count="17">
    <mergeCell ref="I14:I15"/>
    <mergeCell ref="G21:H21"/>
    <mergeCell ref="B65:C65"/>
    <mergeCell ref="A59:I59"/>
    <mergeCell ref="A2:I7"/>
    <mergeCell ref="A10:I10"/>
    <mergeCell ref="A17:I17"/>
    <mergeCell ref="A13:E13"/>
    <mergeCell ref="F13:I13"/>
    <mergeCell ref="A14:E14"/>
    <mergeCell ref="F14:F15"/>
    <mergeCell ref="G14:G15"/>
    <mergeCell ref="A16:E16"/>
    <mergeCell ref="F12:I12"/>
    <mergeCell ref="A15:E15"/>
    <mergeCell ref="F16:H16"/>
    <mergeCell ref="H14:H15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60" orientation="portrait" r:id="rId1"/>
  <headerFoot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B855E-359C-4634-83AF-770B1E573BAC}">
  <dimension ref="A1:N65"/>
  <sheetViews>
    <sheetView workbookViewId="0">
      <selection activeCell="A13" sqref="A13:E13"/>
    </sheetView>
  </sheetViews>
  <sheetFormatPr defaultRowHeight="13.8" x14ac:dyDescent="0.25"/>
  <cols>
    <col min="1" max="1" width="8.88671875" style="8"/>
    <col min="2" max="3" width="12.88671875" style="8" customWidth="1"/>
    <col min="4" max="4" width="65.21875" style="2" customWidth="1"/>
    <col min="5" max="5" width="7.5546875" style="8" customWidth="1"/>
    <col min="6" max="6" width="11.109375" style="8" customWidth="1"/>
    <col min="7" max="7" width="59.77734375" style="8" customWidth="1"/>
    <col min="8" max="8" width="8.88671875" style="2"/>
    <col min="9" max="9" width="8.33203125" style="151" bestFit="1" customWidth="1"/>
    <col min="10" max="10" width="8.88671875" style="2"/>
    <col min="11" max="11" width="9.6640625" style="147" bestFit="1" customWidth="1"/>
    <col min="12" max="12" width="125.6640625" style="2" customWidth="1"/>
    <col min="13" max="13" width="8.88671875" style="147"/>
    <col min="14" max="14" width="9.88671875" style="200" bestFit="1" customWidth="1"/>
    <col min="15" max="16384" width="8.88671875" style="2"/>
  </cols>
  <sheetData>
    <row r="1" spans="1:7" x14ac:dyDescent="0.25">
      <c r="A1" s="13"/>
      <c r="B1" s="14"/>
      <c r="C1" s="14"/>
      <c r="D1" s="15"/>
      <c r="E1" s="14"/>
      <c r="F1" s="14"/>
      <c r="G1" s="16"/>
    </row>
    <row r="2" spans="1:7" x14ac:dyDescent="0.25">
      <c r="A2" s="247" t="str">
        <f>'PLANILHA ORÇAMENTÁRIA'!A2</f>
        <v>TIMBRADO LICITANTE</v>
      </c>
      <c r="B2" s="248"/>
      <c r="C2" s="248"/>
      <c r="D2" s="248"/>
      <c r="E2" s="248"/>
      <c r="F2" s="248"/>
      <c r="G2" s="249"/>
    </row>
    <row r="3" spans="1:7" x14ac:dyDescent="0.25">
      <c r="A3" s="247"/>
      <c r="B3" s="248"/>
      <c r="C3" s="248"/>
      <c r="D3" s="248"/>
      <c r="E3" s="248"/>
      <c r="F3" s="248"/>
      <c r="G3" s="249"/>
    </row>
    <row r="4" spans="1:7" x14ac:dyDescent="0.25">
      <c r="A4" s="247"/>
      <c r="B4" s="248"/>
      <c r="C4" s="248"/>
      <c r="D4" s="248"/>
      <c r="E4" s="248"/>
      <c r="F4" s="248"/>
      <c r="G4" s="249"/>
    </row>
    <row r="5" spans="1:7" x14ac:dyDescent="0.25">
      <c r="A5" s="247"/>
      <c r="B5" s="248"/>
      <c r="C5" s="248"/>
      <c r="D5" s="248"/>
      <c r="E5" s="248"/>
      <c r="F5" s="248"/>
      <c r="G5" s="249"/>
    </row>
    <row r="6" spans="1:7" x14ac:dyDescent="0.25">
      <c r="A6" s="247"/>
      <c r="B6" s="248"/>
      <c r="C6" s="248"/>
      <c r="D6" s="248"/>
      <c r="E6" s="248"/>
      <c r="F6" s="248"/>
      <c r="G6" s="249"/>
    </row>
    <row r="7" spans="1:7" ht="10.8" customHeight="1" x14ac:dyDescent="0.25">
      <c r="A7" s="247"/>
      <c r="B7" s="248"/>
      <c r="C7" s="248"/>
      <c r="D7" s="248"/>
      <c r="E7" s="248"/>
      <c r="F7" s="248"/>
      <c r="G7" s="249"/>
    </row>
    <row r="8" spans="1:7" ht="15" customHeight="1" thickBot="1" x14ac:dyDescent="0.3">
      <c r="A8" s="17"/>
      <c r="B8" s="18"/>
      <c r="C8" s="18"/>
      <c r="D8" s="18"/>
      <c r="E8" s="18"/>
      <c r="F8" s="18"/>
      <c r="G8" s="19"/>
    </row>
    <row r="9" spans="1:7" ht="12" customHeight="1" thickBot="1" x14ac:dyDescent="0.3">
      <c r="A9" s="10"/>
      <c r="B9" s="10"/>
      <c r="C9" s="10"/>
      <c r="D9" s="10"/>
      <c r="E9" s="10"/>
      <c r="F9" s="10"/>
      <c r="G9" s="10"/>
    </row>
    <row r="10" spans="1:7" ht="31.8" customHeight="1" thickBot="1" x14ac:dyDescent="0.3">
      <c r="A10" s="250" t="s">
        <v>128</v>
      </c>
      <c r="B10" s="251"/>
      <c r="C10" s="251"/>
      <c r="D10" s="251"/>
      <c r="E10" s="251"/>
      <c r="F10" s="251"/>
      <c r="G10" s="252"/>
    </row>
    <row r="11" spans="1:7" ht="11.4" customHeight="1" thickBot="1" x14ac:dyDescent="0.3">
      <c r="A11" s="9"/>
      <c r="B11" s="9"/>
      <c r="C11" s="9"/>
      <c r="D11" s="9"/>
      <c r="E11" s="9"/>
      <c r="F11" s="9"/>
      <c r="G11" s="9"/>
    </row>
    <row r="12" spans="1:7" ht="30" customHeight="1" x14ac:dyDescent="0.25">
      <c r="A12" s="20" t="s">
        <v>92</v>
      </c>
      <c r="B12" s="21"/>
      <c r="C12" s="21"/>
      <c r="D12" s="21"/>
      <c r="E12" s="21"/>
      <c r="F12" s="265" t="s">
        <v>91</v>
      </c>
      <c r="G12" s="266"/>
    </row>
    <row r="13" spans="1:7" ht="21" customHeight="1" x14ac:dyDescent="0.25">
      <c r="A13" s="254" t="s">
        <v>108</v>
      </c>
      <c r="B13" s="255"/>
      <c r="C13" s="255"/>
      <c r="D13" s="255"/>
      <c r="E13" s="255"/>
      <c r="F13" s="270" t="s">
        <v>11</v>
      </c>
      <c r="G13" s="271"/>
    </row>
    <row r="14" spans="1:7" ht="21" customHeight="1" x14ac:dyDescent="0.25">
      <c r="A14" s="254" t="s">
        <v>93</v>
      </c>
      <c r="B14" s="255"/>
      <c r="C14" s="255"/>
      <c r="D14" s="255"/>
      <c r="E14" s="255"/>
      <c r="F14" s="256" t="s">
        <v>136</v>
      </c>
      <c r="G14" s="258" t="s">
        <v>15</v>
      </c>
    </row>
    <row r="15" spans="1:7" ht="21" customHeight="1" x14ac:dyDescent="0.25">
      <c r="A15" s="254" t="s">
        <v>94</v>
      </c>
      <c r="B15" s="255"/>
      <c r="C15" s="255"/>
      <c r="D15" s="255"/>
      <c r="E15" s="255"/>
      <c r="F15" s="259"/>
      <c r="G15" s="269"/>
    </row>
    <row r="16" spans="1:7" ht="20.399999999999999" customHeight="1" thickBot="1" x14ac:dyDescent="0.3">
      <c r="A16" s="262" t="s">
        <v>98</v>
      </c>
      <c r="B16" s="263"/>
      <c r="C16" s="263"/>
      <c r="D16" s="263"/>
      <c r="E16" s="264"/>
      <c r="F16" s="215" t="s">
        <v>46</v>
      </c>
      <c r="G16" s="22">
        <f>'DEMONSTRATIVO DO BDI'!H11</f>
        <v>0.24079999999999999</v>
      </c>
    </row>
    <row r="17" spans="1:14" ht="10.8" customHeight="1" thickBot="1" x14ac:dyDescent="0.3">
      <c r="A17" s="272"/>
      <c r="B17" s="273"/>
      <c r="C17" s="273"/>
      <c r="D17" s="273"/>
      <c r="E17" s="273"/>
      <c r="F17" s="273"/>
      <c r="G17" s="274"/>
    </row>
    <row r="18" spans="1:14" ht="14.4" thickBot="1" x14ac:dyDescent="0.3">
      <c r="A18" s="216" t="s">
        <v>1</v>
      </c>
      <c r="B18" s="217" t="s">
        <v>49</v>
      </c>
      <c r="C18" s="217" t="s">
        <v>106</v>
      </c>
      <c r="D18" s="217" t="s">
        <v>2</v>
      </c>
      <c r="E18" s="217" t="s">
        <v>48</v>
      </c>
      <c r="F18" s="218" t="s">
        <v>10</v>
      </c>
      <c r="G18" s="219" t="s">
        <v>128</v>
      </c>
      <c r="K18" s="197"/>
    </row>
    <row r="19" spans="1:14" x14ac:dyDescent="0.25">
      <c r="A19" s="204"/>
      <c r="B19" s="205"/>
      <c r="C19" s="205"/>
      <c r="D19" s="205"/>
      <c r="E19" s="205"/>
      <c r="F19" s="206"/>
      <c r="G19" s="220"/>
      <c r="K19" s="197"/>
    </row>
    <row r="20" spans="1:14" s="66" customFormat="1" x14ac:dyDescent="0.25">
      <c r="A20" s="61">
        <v>1</v>
      </c>
      <c r="B20" s="62"/>
      <c r="C20" s="62"/>
      <c r="D20" s="63" t="s">
        <v>99</v>
      </c>
      <c r="E20" s="64"/>
      <c r="F20" s="64"/>
      <c r="G20" s="221"/>
      <c r="I20" s="228"/>
      <c r="K20" s="195"/>
      <c r="M20" s="195"/>
      <c r="N20" s="201"/>
    </row>
    <row r="21" spans="1:14" s="86" customFormat="1" ht="26.4" x14ac:dyDescent="0.25">
      <c r="A21" s="84" t="s">
        <v>5</v>
      </c>
      <c r="B21" s="75" t="s">
        <v>107</v>
      </c>
      <c r="C21" s="75">
        <v>103689</v>
      </c>
      <c r="D21" s="4" t="s">
        <v>112</v>
      </c>
      <c r="E21" s="88" t="s">
        <v>0</v>
      </c>
      <c r="F21" s="6">
        <f>ROUND(I21,2)</f>
        <v>2.88</v>
      </c>
      <c r="G21" s="222" t="s">
        <v>129</v>
      </c>
      <c r="I21" s="229">
        <f>1.2*2.4</f>
        <v>2.88</v>
      </c>
      <c r="K21" s="196"/>
      <c r="L21" s="193"/>
      <c r="M21" s="196"/>
      <c r="N21" s="202"/>
    </row>
    <row r="22" spans="1:14" s="86" customFormat="1" ht="39.6" x14ac:dyDescent="0.25">
      <c r="A22" s="84" t="s">
        <v>150</v>
      </c>
      <c r="B22" s="239" t="s">
        <v>152</v>
      </c>
      <c r="C22" s="75" t="s">
        <v>153</v>
      </c>
      <c r="D22" s="4" t="s">
        <v>154</v>
      </c>
      <c r="E22" s="88" t="s">
        <v>155</v>
      </c>
      <c r="F22" s="6">
        <f t="shared" ref="F22:F23" si="0">ROUND(I22,2)</f>
        <v>48</v>
      </c>
      <c r="G22" s="222" t="s">
        <v>159</v>
      </c>
      <c r="I22" s="230">
        <f>(2*1*8)*3</f>
        <v>48</v>
      </c>
      <c r="K22" s="240" t="s">
        <v>158</v>
      </c>
      <c r="L22" s="193"/>
      <c r="M22" s="196"/>
      <c r="N22" s="202"/>
    </row>
    <row r="23" spans="1:14" s="86" customFormat="1" ht="27.6" x14ac:dyDescent="0.25">
      <c r="A23" s="84" t="s">
        <v>151</v>
      </c>
      <c r="B23" s="239" t="s">
        <v>152</v>
      </c>
      <c r="C23" s="75" t="s">
        <v>153</v>
      </c>
      <c r="D23" s="4" t="s">
        <v>156</v>
      </c>
      <c r="E23" s="88" t="s">
        <v>54</v>
      </c>
      <c r="F23" s="6">
        <f t="shared" si="0"/>
        <v>16</v>
      </c>
      <c r="G23" s="222" t="s">
        <v>160</v>
      </c>
      <c r="I23" s="230">
        <f>(2*1*8)</f>
        <v>16</v>
      </c>
      <c r="K23" s="196"/>
      <c r="L23" s="193"/>
      <c r="M23" s="196"/>
      <c r="N23" s="202"/>
    </row>
    <row r="24" spans="1:14" s="86" customFormat="1" x14ac:dyDescent="0.25">
      <c r="A24" s="84"/>
      <c r="B24" s="75"/>
      <c r="C24" s="75"/>
      <c r="D24" s="4"/>
      <c r="E24" s="88"/>
      <c r="F24" s="88"/>
      <c r="G24" s="223"/>
      <c r="I24" s="229"/>
      <c r="K24" s="196"/>
      <c r="L24" s="193"/>
      <c r="M24" s="196"/>
      <c r="N24" s="202"/>
    </row>
    <row r="25" spans="1:14" s="66" customFormat="1" x14ac:dyDescent="0.25">
      <c r="A25" s="61">
        <v>2</v>
      </c>
      <c r="B25" s="62"/>
      <c r="C25" s="62"/>
      <c r="D25" s="63" t="s">
        <v>81</v>
      </c>
      <c r="E25" s="64"/>
      <c r="F25" s="64"/>
      <c r="G25" s="221"/>
      <c r="I25" s="228"/>
      <c r="K25" s="195"/>
      <c r="M25" s="195"/>
      <c r="N25" s="201"/>
    </row>
    <row r="26" spans="1:14" s="86" customFormat="1" ht="39.6" x14ac:dyDescent="0.25">
      <c r="A26" s="84" t="s">
        <v>50</v>
      </c>
      <c r="B26" s="75" t="s">
        <v>107</v>
      </c>
      <c r="C26" s="3">
        <v>92443</v>
      </c>
      <c r="D26" s="4" t="s">
        <v>110</v>
      </c>
      <c r="E26" s="88" t="s">
        <v>0</v>
      </c>
      <c r="F26" s="6">
        <f t="shared" ref="F26:F46" si="1">ROUND(I26,2)</f>
        <v>24.14</v>
      </c>
      <c r="G26" s="227" t="s">
        <v>145</v>
      </c>
      <c r="I26" s="230">
        <f>(2*2.9*((0.43*2)+(0.38*2)))+(4*2.105*((0.43*2)+(0.38*2)))+(1*2*1.1*(0.25*2))</f>
        <v>24.136400000000002</v>
      </c>
      <c r="K26" s="196"/>
      <c r="L26" s="193"/>
      <c r="M26" s="196"/>
      <c r="N26" s="202"/>
    </row>
    <row r="27" spans="1:14" ht="39.6" x14ac:dyDescent="0.25">
      <c r="A27" s="84" t="s">
        <v>51</v>
      </c>
      <c r="B27" s="75" t="s">
        <v>107</v>
      </c>
      <c r="C27" s="3">
        <v>92759</v>
      </c>
      <c r="D27" s="4" t="s">
        <v>111</v>
      </c>
      <c r="E27" s="5" t="s">
        <v>53</v>
      </c>
      <c r="F27" s="6">
        <f t="shared" si="1"/>
        <v>2.6</v>
      </c>
      <c r="G27" s="225" t="s">
        <v>143</v>
      </c>
      <c r="I27" s="231">
        <f>((1*2*1.1)/0.12)*0.86*0.15*1.1</f>
        <v>2.6015000000000006</v>
      </c>
      <c r="L27" s="194"/>
    </row>
    <row r="28" spans="1:14" ht="39.6" x14ac:dyDescent="0.25">
      <c r="A28" s="84"/>
      <c r="B28" s="75" t="s">
        <v>107</v>
      </c>
      <c r="C28" s="3">
        <v>92762</v>
      </c>
      <c r="D28" s="4" t="s">
        <v>109</v>
      </c>
      <c r="E28" s="5" t="s">
        <v>53</v>
      </c>
      <c r="F28" s="6">
        <f t="shared" si="1"/>
        <v>3.87</v>
      </c>
      <c r="G28" s="225" t="s">
        <v>144</v>
      </c>
      <c r="I28" s="231">
        <f>((1*2*1.1*4))*0.4*1.1</f>
        <v>3.8720000000000008</v>
      </c>
      <c r="L28" s="194"/>
    </row>
    <row r="29" spans="1:14" ht="39.6" x14ac:dyDescent="0.25">
      <c r="A29" s="84" t="s">
        <v>57</v>
      </c>
      <c r="B29" s="75" t="s">
        <v>107</v>
      </c>
      <c r="C29" s="3">
        <v>103688</v>
      </c>
      <c r="D29" s="4" t="s">
        <v>125</v>
      </c>
      <c r="E29" s="5" t="s">
        <v>55</v>
      </c>
      <c r="F29" s="6">
        <f t="shared" si="1"/>
        <v>2.17</v>
      </c>
      <c r="G29" s="222" t="s">
        <v>146</v>
      </c>
      <c r="I29" s="230">
        <f>(2*2.9*(0.38*0.38))+(4*2.1*(0.38*0.38))+(1*2*1.1*(0.2*0.28))</f>
        <v>2.1736800000000001</v>
      </c>
      <c r="L29" s="194"/>
    </row>
    <row r="30" spans="1:14" x14ac:dyDescent="0.25">
      <c r="A30" s="11"/>
      <c r="B30" s="3"/>
      <c r="C30" s="3"/>
      <c r="D30" s="4"/>
      <c r="E30" s="5"/>
      <c r="F30" s="5"/>
      <c r="G30" s="224"/>
    </row>
    <row r="31" spans="1:14" s="66" customFormat="1" x14ac:dyDescent="0.25">
      <c r="A31" s="61">
        <v>3</v>
      </c>
      <c r="B31" s="62"/>
      <c r="C31" s="62"/>
      <c r="D31" s="63" t="s">
        <v>82</v>
      </c>
      <c r="E31" s="64"/>
      <c r="F31" s="64"/>
      <c r="G31" s="221"/>
      <c r="I31" s="228"/>
      <c r="K31" s="195"/>
      <c r="M31" s="195"/>
      <c r="N31" s="201"/>
    </row>
    <row r="32" spans="1:14" s="86" customFormat="1" ht="39.6" x14ac:dyDescent="0.25">
      <c r="A32" s="84" t="s">
        <v>84</v>
      </c>
      <c r="B32" s="75" t="s">
        <v>107</v>
      </c>
      <c r="C32" s="3">
        <v>103324</v>
      </c>
      <c r="D32" s="4" t="s">
        <v>113</v>
      </c>
      <c r="E32" s="88" t="s">
        <v>0</v>
      </c>
      <c r="F32" s="6">
        <f t="shared" si="1"/>
        <v>17.2</v>
      </c>
      <c r="G32" s="222" t="s">
        <v>142</v>
      </c>
      <c r="I32" s="230">
        <f>2*((8.6*2)/2)</f>
        <v>17.2</v>
      </c>
      <c r="K32" s="196"/>
      <c r="L32" s="193"/>
      <c r="M32" s="196"/>
      <c r="N32" s="202"/>
    </row>
    <row r="33" spans="1:14" ht="26.4" x14ac:dyDescent="0.25">
      <c r="A33" s="84" t="s">
        <v>52</v>
      </c>
      <c r="B33" s="75" t="s">
        <v>107</v>
      </c>
      <c r="C33" s="75">
        <v>105023</v>
      </c>
      <c r="D33" s="4" t="s">
        <v>126</v>
      </c>
      <c r="E33" s="5" t="s">
        <v>127</v>
      </c>
      <c r="F33" s="6">
        <f t="shared" si="1"/>
        <v>26.6</v>
      </c>
      <c r="G33" s="225" t="s">
        <v>147</v>
      </c>
      <c r="I33" s="231">
        <f>(4.75*2*2)+(3.8*2)</f>
        <v>26.6</v>
      </c>
      <c r="K33" s="198"/>
      <c r="L33" s="194"/>
    </row>
    <row r="34" spans="1:14" x14ac:dyDescent="0.25">
      <c r="A34" s="11"/>
      <c r="B34" s="3"/>
      <c r="C34" s="3"/>
      <c r="D34" s="4"/>
      <c r="E34" s="5"/>
      <c r="F34" s="5"/>
      <c r="G34" s="224"/>
    </row>
    <row r="35" spans="1:14" s="66" customFormat="1" ht="15" customHeight="1" x14ac:dyDescent="0.25">
      <c r="A35" s="61">
        <v>4</v>
      </c>
      <c r="B35" s="62"/>
      <c r="C35" s="62"/>
      <c r="D35" s="63" t="s">
        <v>83</v>
      </c>
      <c r="E35" s="64"/>
      <c r="F35" s="64"/>
      <c r="G35" s="221"/>
      <c r="I35" s="228"/>
      <c r="K35" s="195"/>
      <c r="M35" s="195"/>
      <c r="N35" s="201"/>
    </row>
    <row r="36" spans="1:14" s="86" customFormat="1" ht="39.6" x14ac:dyDescent="0.25">
      <c r="A36" s="84" t="s">
        <v>86</v>
      </c>
      <c r="B36" s="75" t="s">
        <v>107</v>
      </c>
      <c r="C36" s="75">
        <v>92590</v>
      </c>
      <c r="D36" s="4" t="s">
        <v>115</v>
      </c>
      <c r="E36" s="88" t="s">
        <v>114</v>
      </c>
      <c r="F36" s="6">
        <f t="shared" si="1"/>
        <v>3</v>
      </c>
      <c r="G36" s="223" t="s">
        <v>135</v>
      </c>
      <c r="I36" s="229">
        <v>3</v>
      </c>
      <c r="K36" s="196"/>
      <c r="L36" s="193"/>
      <c r="M36" s="196"/>
      <c r="N36" s="202"/>
    </row>
    <row r="37" spans="1:14" s="86" customFormat="1" ht="39.6" x14ac:dyDescent="0.25">
      <c r="A37" s="84" t="s">
        <v>87</v>
      </c>
      <c r="B37" s="75" t="s">
        <v>107</v>
      </c>
      <c r="C37" s="75">
        <v>92594</v>
      </c>
      <c r="D37" s="4" t="s">
        <v>116</v>
      </c>
      <c r="E37" s="88" t="s">
        <v>114</v>
      </c>
      <c r="F37" s="6">
        <f t="shared" si="1"/>
        <v>4</v>
      </c>
      <c r="G37" s="223" t="s">
        <v>135</v>
      </c>
      <c r="I37" s="229">
        <v>4</v>
      </c>
      <c r="K37" s="196"/>
      <c r="L37" s="193"/>
      <c r="M37" s="196"/>
      <c r="N37" s="202"/>
    </row>
    <row r="38" spans="1:14" s="86" customFormat="1" ht="39.6" x14ac:dyDescent="0.25">
      <c r="A38" s="84" t="s">
        <v>88</v>
      </c>
      <c r="B38" s="75" t="s">
        <v>107</v>
      </c>
      <c r="C38" s="75">
        <v>92569</v>
      </c>
      <c r="D38" s="4" t="s">
        <v>117</v>
      </c>
      <c r="E38" s="5" t="s">
        <v>0</v>
      </c>
      <c r="F38" s="6">
        <f t="shared" si="1"/>
        <v>265.12</v>
      </c>
      <c r="G38" s="222" t="s">
        <v>130</v>
      </c>
      <c r="I38" s="229">
        <f>(15.9*10.4)+(11.6*8.6)</f>
        <v>265.12</v>
      </c>
      <c r="K38" s="196"/>
      <c r="M38" s="196"/>
      <c r="N38" s="202"/>
    </row>
    <row r="39" spans="1:14" s="86" customFormat="1" ht="26.4" x14ac:dyDescent="0.25">
      <c r="A39" s="84" t="s">
        <v>89</v>
      </c>
      <c r="B39" s="75" t="s">
        <v>107</v>
      </c>
      <c r="C39" s="75">
        <v>94226</v>
      </c>
      <c r="D39" s="4" t="s">
        <v>120</v>
      </c>
      <c r="E39" s="5" t="s">
        <v>0</v>
      </c>
      <c r="F39" s="6">
        <f t="shared" si="1"/>
        <v>265.12</v>
      </c>
      <c r="G39" s="222" t="s">
        <v>134</v>
      </c>
      <c r="I39" s="229">
        <f>I38</f>
        <v>265.12</v>
      </c>
      <c r="K39" s="196"/>
      <c r="M39" s="196"/>
      <c r="N39" s="202"/>
    </row>
    <row r="40" spans="1:14" ht="26.4" x14ac:dyDescent="0.25">
      <c r="A40" s="84" t="s">
        <v>119</v>
      </c>
      <c r="B40" s="75" t="s">
        <v>107</v>
      </c>
      <c r="C40" s="3">
        <v>94201</v>
      </c>
      <c r="D40" s="4" t="s">
        <v>121</v>
      </c>
      <c r="E40" s="5" t="s">
        <v>0</v>
      </c>
      <c r="F40" s="6">
        <f t="shared" si="1"/>
        <v>265.12</v>
      </c>
      <c r="G40" s="222" t="s">
        <v>134</v>
      </c>
      <c r="I40" s="151">
        <f>I38</f>
        <v>265.12</v>
      </c>
      <c r="L40" s="194"/>
    </row>
    <row r="41" spans="1:14" ht="39.6" x14ac:dyDescent="0.25">
      <c r="A41" s="84" t="s">
        <v>124</v>
      </c>
      <c r="B41" s="75" t="s">
        <v>107</v>
      </c>
      <c r="C41" s="3">
        <v>94221</v>
      </c>
      <c r="D41" s="4" t="s">
        <v>118</v>
      </c>
      <c r="E41" s="5" t="s">
        <v>54</v>
      </c>
      <c r="F41" s="6">
        <f t="shared" si="1"/>
        <v>32.67</v>
      </c>
      <c r="G41" s="225" t="s">
        <v>140</v>
      </c>
      <c r="I41" s="231">
        <f>(16.55+11.6)+(2*5.65*0.4)</f>
        <v>32.67</v>
      </c>
      <c r="L41" s="194"/>
    </row>
    <row r="42" spans="1:14" x14ac:dyDescent="0.25">
      <c r="A42" s="56"/>
      <c r="B42" s="54"/>
      <c r="C42" s="54"/>
      <c r="D42" s="55"/>
      <c r="E42" s="54"/>
      <c r="F42" s="54"/>
      <c r="G42" s="224"/>
    </row>
    <row r="43" spans="1:14" s="66" customFormat="1" ht="15" customHeight="1" x14ac:dyDescent="0.25">
      <c r="A43" s="61">
        <v>5</v>
      </c>
      <c r="B43" s="62"/>
      <c r="C43" s="62"/>
      <c r="D43" s="63" t="s">
        <v>85</v>
      </c>
      <c r="E43" s="64"/>
      <c r="F43" s="64"/>
      <c r="G43" s="221"/>
      <c r="I43" s="228"/>
      <c r="K43" s="195"/>
      <c r="M43" s="195"/>
      <c r="N43" s="201"/>
    </row>
    <row r="44" spans="1:14" s="86" customFormat="1" ht="39.6" x14ac:dyDescent="0.25">
      <c r="A44" s="84" t="s">
        <v>100</v>
      </c>
      <c r="B44" s="75" t="s">
        <v>107</v>
      </c>
      <c r="C44" s="75">
        <v>94227</v>
      </c>
      <c r="D44" s="4" t="s">
        <v>123</v>
      </c>
      <c r="E44" s="88" t="s">
        <v>54</v>
      </c>
      <c r="F44" s="6">
        <f t="shared" si="1"/>
        <v>56.3</v>
      </c>
      <c r="G44" s="225" t="s">
        <v>131</v>
      </c>
      <c r="I44" s="151">
        <f>(16.55+11.6)*2</f>
        <v>56.3</v>
      </c>
      <c r="K44" s="196"/>
      <c r="L44" s="193"/>
      <c r="M44" s="196"/>
      <c r="N44" s="202"/>
    </row>
    <row r="45" spans="1:14" s="86" customFormat="1" ht="26.4" x14ac:dyDescent="0.25">
      <c r="A45" s="84" t="s">
        <v>101</v>
      </c>
      <c r="B45" s="75" t="s">
        <v>107</v>
      </c>
      <c r="C45" s="75">
        <v>94231</v>
      </c>
      <c r="D45" s="4" t="s">
        <v>122</v>
      </c>
      <c r="E45" s="5" t="s">
        <v>54</v>
      </c>
      <c r="F45" s="6">
        <f t="shared" si="1"/>
        <v>16.8</v>
      </c>
      <c r="G45" s="222" t="s">
        <v>132</v>
      </c>
      <c r="I45" s="229">
        <f>9.4+7.4</f>
        <v>16.8</v>
      </c>
      <c r="K45" s="196"/>
      <c r="L45" s="193"/>
      <c r="M45" s="196"/>
      <c r="N45" s="202"/>
    </row>
    <row r="46" spans="1:14" ht="39.6" x14ac:dyDescent="0.25">
      <c r="A46" s="84" t="s">
        <v>102</v>
      </c>
      <c r="B46" s="75" t="s">
        <v>141</v>
      </c>
      <c r="C46" s="3" t="s">
        <v>96</v>
      </c>
      <c r="D46" s="4" t="s">
        <v>97</v>
      </c>
      <c r="E46" s="5" t="s">
        <v>54</v>
      </c>
      <c r="F46" s="6">
        <f t="shared" si="1"/>
        <v>85.6</v>
      </c>
      <c r="G46" s="226" t="s">
        <v>133</v>
      </c>
      <c r="I46" s="151">
        <f>(2*(0.8+0.8+7.8))+(2*(0.8+0.5+7.8))+(2*(0.8+0.35+7.8))+(2*(0.8+0.35+6.6))+(2*(0.8+0.2+6.6))</f>
        <v>85.600000000000009</v>
      </c>
      <c r="L46" s="194"/>
    </row>
    <row r="47" spans="1:14" x14ac:dyDescent="0.25">
      <c r="A47" s="84"/>
      <c r="B47" s="3"/>
      <c r="C47" s="3"/>
      <c r="D47" s="4"/>
      <c r="E47" s="5"/>
      <c r="F47" s="6"/>
      <c r="G47" s="12"/>
      <c r="L47" s="194"/>
    </row>
    <row r="48" spans="1:14" ht="14.4" thickBot="1" x14ac:dyDescent="0.3">
      <c r="A48" s="179"/>
      <c r="B48" s="180"/>
      <c r="C48" s="180"/>
      <c r="D48" s="181"/>
      <c r="E48" s="180"/>
      <c r="F48" s="180"/>
      <c r="G48" s="83"/>
    </row>
    <row r="49" spans="1:14" s="1" customFormat="1" ht="9" customHeight="1" thickBot="1" x14ac:dyDescent="0.35">
      <c r="A49" s="146"/>
      <c r="B49" s="147"/>
      <c r="C49" s="147"/>
      <c r="D49" s="148"/>
      <c r="E49" s="149"/>
      <c r="F49" s="150"/>
      <c r="G49" s="151"/>
      <c r="I49" s="232"/>
      <c r="K49" s="199"/>
      <c r="M49" s="68"/>
      <c r="N49" s="203"/>
    </row>
    <row r="50" spans="1:14" s="1" customFormat="1" ht="14.4" x14ac:dyDescent="0.3">
      <c r="A50" s="244" t="s">
        <v>80</v>
      </c>
      <c r="B50" s="245"/>
      <c r="C50" s="245"/>
      <c r="D50" s="245"/>
      <c r="E50" s="245"/>
      <c r="F50" s="245"/>
      <c r="G50" s="246"/>
      <c r="I50" s="232"/>
      <c r="K50" s="199"/>
      <c r="M50" s="68"/>
      <c r="N50" s="203"/>
    </row>
    <row r="51" spans="1:14" s="1" customFormat="1" ht="14.4" x14ac:dyDescent="0.3">
      <c r="A51" s="176"/>
      <c r="B51" s="177"/>
      <c r="C51" s="177"/>
      <c r="D51" s="177"/>
      <c r="E51" s="177"/>
      <c r="F51" s="177"/>
      <c r="G51" s="178"/>
      <c r="I51" s="232"/>
      <c r="K51" s="199"/>
      <c r="M51" s="68"/>
      <c r="N51" s="203"/>
    </row>
    <row r="52" spans="1:14" s="1" customFormat="1" ht="14.4" x14ac:dyDescent="0.3">
      <c r="A52" s="173"/>
      <c r="B52" s="174"/>
      <c r="C52" s="174"/>
      <c r="D52" s="174"/>
      <c r="E52" s="174"/>
      <c r="F52" s="174"/>
      <c r="G52" s="175"/>
      <c r="I52" s="232"/>
      <c r="K52" s="199"/>
      <c r="M52" s="68"/>
      <c r="N52" s="203"/>
    </row>
    <row r="53" spans="1:14" s="1" customFormat="1" ht="15" thickBot="1" x14ac:dyDescent="0.35">
      <c r="A53" s="152"/>
      <c r="B53" s="153"/>
      <c r="C53" s="153"/>
      <c r="D53" s="154"/>
      <c r="E53" s="155"/>
      <c r="F53" s="156"/>
      <c r="G53" s="158"/>
      <c r="I53" s="232"/>
      <c r="K53" s="199"/>
      <c r="M53" s="68"/>
      <c r="N53" s="203"/>
    </row>
    <row r="54" spans="1:14" s="1" customFormat="1" ht="8.4" customHeight="1" thickBot="1" x14ac:dyDescent="0.35">
      <c r="A54" s="68"/>
      <c r="B54" s="69"/>
      <c r="C54" s="69"/>
      <c r="D54" s="70"/>
      <c r="E54" s="71"/>
      <c r="F54" s="71"/>
      <c r="G54" s="74"/>
      <c r="I54" s="232"/>
      <c r="K54" s="199"/>
      <c r="M54" s="68"/>
      <c r="N54" s="203"/>
    </row>
    <row r="55" spans="1:14" x14ac:dyDescent="0.25">
      <c r="A55" s="13"/>
      <c r="B55" s="14"/>
      <c r="C55" s="14"/>
      <c r="D55" s="15"/>
      <c r="E55" s="14"/>
      <c r="F55" s="14"/>
      <c r="G55" s="182"/>
    </row>
    <row r="56" spans="1:14" x14ac:dyDescent="0.25">
      <c r="A56" s="183" t="s">
        <v>47</v>
      </c>
      <c r="B56" s="184" t="str">
        <f>'PLANILHA ORÇAMENTÁRIA'!B65</f>
        <v>XX/XX/2026</v>
      </c>
      <c r="C56" s="184"/>
      <c r="G56" s="185"/>
    </row>
    <row r="57" spans="1:14" x14ac:dyDescent="0.25">
      <c r="A57" s="183"/>
      <c r="G57" s="185"/>
    </row>
    <row r="58" spans="1:14" x14ac:dyDescent="0.25">
      <c r="A58" s="183"/>
      <c r="G58" s="185"/>
    </row>
    <row r="59" spans="1:14" x14ac:dyDescent="0.25">
      <c r="A59" s="183"/>
      <c r="G59" s="185"/>
    </row>
    <row r="60" spans="1:14" x14ac:dyDescent="0.25">
      <c r="A60" s="183"/>
      <c r="G60" s="185"/>
    </row>
    <row r="61" spans="1:14" x14ac:dyDescent="0.25">
      <c r="A61" s="183"/>
      <c r="G61" s="186"/>
    </row>
    <row r="62" spans="1:14" x14ac:dyDescent="0.25">
      <c r="A62" s="183"/>
      <c r="B62" s="187" t="str">
        <f>'PLANILHA ORÇAMENTÁRIA'!B71</f>
        <v>XXXXXXXXXXXXX</v>
      </c>
      <c r="C62" s="187"/>
      <c r="E62" s="187" t="str">
        <f>'PLANILHA ORÇAMENTÁRIA'!E71</f>
        <v>XXXXXXXXXXXXXXX</v>
      </c>
      <c r="G62" s="186"/>
    </row>
    <row r="63" spans="1:14" x14ac:dyDescent="0.25">
      <c r="A63" s="183"/>
      <c r="B63" s="187" t="str">
        <f>'PLANILHA ORÇAMENTÁRIA'!B72</f>
        <v>ENGENHEIRO CIVIL - CREAMG NºXXXXXXXXXXXXX</v>
      </c>
      <c r="C63" s="187"/>
      <c r="E63" s="187" t="str">
        <f>'PLANILHA ORÇAMENTÁRIA'!E72</f>
        <v>REPRESENTANTE LEGAL LICITANTE</v>
      </c>
      <c r="G63" s="186"/>
    </row>
    <row r="64" spans="1:14" x14ac:dyDescent="0.25">
      <c r="A64" s="183"/>
      <c r="B64" s="187" t="str">
        <f>'PLANILHA ORÇAMENTÁRIA'!B73</f>
        <v>R. T. LICITANTE</v>
      </c>
      <c r="C64" s="187"/>
      <c r="G64" s="186"/>
    </row>
    <row r="65" spans="1:7" ht="14.4" thickBot="1" x14ac:dyDescent="0.3">
      <c r="A65" s="188"/>
      <c r="B65" s="189"/>
      <c r="C65" s="189"/>
      <c r="D65" s="190"/>
      <c r="E65" s="189"/>
      <c r="F65" s="189"/>
      <c r="G65" s="191"/>
    </row>
  </sheetData>
  <mergeCells count="12">
    <mergeCell ref="A15:E15"/>
    <mergeCell ref="A16:E16"/>
    <mergeCell ref="A17:G17"/>
    <mergeCell ref="A50:G50"/>
    <mergeCell ref="F14:F15"/>
    <mergeCell ref="A14:E14"/>
    <mergeCell ref="G14:G15"/>
    <mergeCell ref="A2:G7"/>
    <mergeCell ref="A10:G10"/>
    <mergeCell ref="F12:G12"/>
    <mergeCell ref="A13:E13"/>
    <mergeCell ref="F13:G13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70" orientation="landscape" r:id="rId1"/>
  <headerFoot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99CB2-5279-4CF2-8248-D5C4C6BC156D}">
  <dimension ref="A1:H55"/>
  <sheetViews>
    <sheetView workbookViewId="0">
      <selection activeCell="A7" sqref="A7:D7"/>
    </sheetView>
  </sheetViews>
  <sheetFormatPr defaultRowHeight="13.8" x14ac:dyDescent="0.25"/>
  <cols>
    <col min="1" max="1" width="32.33203125" style="2" customWidth="1"/>
    <col min="2" max="2" width="21.44140625" style="2" customWidth="1"/>
    <col min="3" max="3" width="18.33203125" style="2" customWidth="1"/>
    <col min="4" max="4" width="24.44140625" style="2" customWidth="1"/>
    <col min="5" max="5" width="13.33203125" style="2" customWidth="1"/>
    <col min="6" max="6" width="7.88671875" style="2" customWidth="1"/>
    <col min="7" max="7" width="7" style="2" customWidth="1"/>
    <col min="8" max="8" width="10.5546875" style="2" customWidth="1"/>
    <col min="9" max="16384" width="8.88671875" style="2"/>
  </cols>
  <sheetData>
    <row r="1" spans="1:8" x14ac:dyDescent="0.25">
      <c r="A1" s="23"/>
      <c r="B1" s="24"/>
      <c r="C1" s="24"/>
      <c r="D1" s="24"/>
      <c r="E1" s="24"/>
      <c r="F1" s="25"/>
      <c r="G1" s="24"/>
      <c r="H1" s="26"/>
    </row>
    <row r="2" spans="1:8" ht="60" customHeight="1" x14ac:dyDescent="0.25">
      <c r="A2" s="311" t="str">
        <f>'PLANILHA ORÇAMENTÁRIA'!A2</f>
        <v>TIMBRADO LICITANTE</v>
      </c>
      <c r="B2" s="312"/>
      <c r="C2" s="312"/>
      <c r="D2" s="312"/>
      <c r="E2" s="312"/>
      <c r="F2" s="312"/>
      <c r="G2" s="312"/>
      <c r="H2" s="313"/>
    </row>
    <row r="3" spans="1:8" ht="14.4" thickBot="1" x14ac:dyDescent="0.3">
      <c r="A3" s="27"/>
      <c r="B3" s="28"/>
      <c r="C3" s="28"/>
      <c r="D3" s="28"/>
      <c r="E3" s="28"/>
      <c r="F3" s="29"/>
      <c r="G3" s="28"/>
      <c r="H3" s="30"/>
    </row>
    <row r="4" spans="1:8" ht="14.4" thickBot="1" x14ac:dyDescent="0.3">
      <c r="A4" s="32"/>
      <c r="B4" s="32"/>
      <c r="C4" s="32"/>
      <c r="D4" s="32"/>
      <c r="E4" s="32"/>
      <c r="F4" s="79"/>
      <c r="G4" s="32"/>
      <c r="H4" s="32"/>
    </row>
    <row r="5" spans="1:8" ht="33.6" customHeight="1" thickBot="1" x14ac:dyDescent="0.3">
      <c r="A5" s="314" t="s">
        <v>56</v>
      </c>
      <c r="B5" s="315"/>
      <c r="C5" s="315"/>
      <c r="D5" s="315"/>
      <c r="E5" s="315"/>
      <c r="F5" s="315"/>
      <c r="G5" s="315"/>
      <c r="H5" s="316"/>
    </row>
    <row r="6" spans="1:8" ht="14.4" thickBot="1" x14ac:dyDescent="0.3">
      <c r="A6" s="32"/>
      <c r="B6" s="32"/>
      <c r="C6" s="32"/>
      <c r="D6" s="32"/>
      <c r="E6" s="32"/>
      <c r="F6" s="79"/>
      <c r="G6" s="32"/>
      <c r="H6" s="32"/>
    </row>
    <row r="7" spans="1:8" ht="27.6" customHeight="1" x14ac:dyDescent="0.25">
      <c r="A7" s="278" t="str">
        <f>'PLANILHA ORÇAMENTÁRIA'!A12</f>
        <v>CONTRATANTE: MUNICÍPIO DE SERRANOS-MG.</v>
      </c>
      <c r="B7" s="279"/>
      <c r="C7" s="279"/>
      <c r="D7" s="279"/>
      <c r="E7" s="282" t="str">
        <f>'PLANILHA ORÇAMENTÁRIA'!F12</f>
        <v>FONTE DE RECURSOS: PATRIMÔNIO CULTURAL - FUNPAC E PINAB</v>
      </c>
      <c r="F7" s="283"/>
      <c r="G7" s="283"/>
      <c r="H7" s="284"/>
    </row>
    <row r="8" spans="1:8" x14ac:dyDescent="0.25">
      <c r="A8" s="280" t="str">
        <f>'PLANILHA ORÇAMENTÁRIA'!A13</f>
        <v>OBJETO: CONSTRUÇÃO DA COBERTURA DA CAPELA NOSSA SENHORA DO ROSÁRIO.</v>
      </c>
      <c r="B8" s="281"/>
      <c r="C8" s="281"/>
      <c r="D8" s="281"/>
      <c r="E8" s="270" t="s">
        <v>11</v>
      </c>
      <c r="F8" s="285"/>
      <c r="G8" s="285"/>
      <c r="H8" s="271"/>
    </row>
    <row r="9" spans="1:8" x14ac:dyDescent="0.25">
      <c r="A9" s="254" t="str">
        <f>'PLANILHA ORÇAMENTÁRIA'!A14</f>
        <v>LOCAL: PRAÇA DO ROSÁRIO, S/Nº, CENTRO, SERRANOS-MG.</v>
      </c>
      <c r="B9" s="255"/>
      <c r="C9" s="255"/>
      <c r="D9" s="255"/>
      <c r="E9" s="256" t="s">
        <v>12</v>
      </c>
      <c r="F9" s="286" t="s">
        <v>13</v>
      </c>
      <c r="G9" s="256" t="s">
        <v>14</v>
      </c>
      <c r="H9" s="258" t="s">
        <v>15</v>
      </c>
    </row>
    <row r="10" spans="1:8" x14ac:dyDescent="0.25">
      <c r="A10" s="254" t="str">
        <f>'PLANILHA ORÇAMENTÁRIA'!A15</f>
        <v>R.T.: CLIFFORD PETERLE REZENDE - ENGENHEIRO CIVIL - CREAMG Nº56.477/D.</v>
      </c>
      <c r="B10" s="255"/>
      <c r="C10" s="255"/>
      <c r="D10" s="255"/>
      <c r="E10" s="256"/>
      <c r="F10" s="286"/>
      <c r="G10" s="256"/>
      <c r="H10" s="258"/>
    </row>
    <row r="11" spans="1:8" ht="27.6" customHeight="1" thickBot="1" x14ac:dyDescent="0.3">
      <c r="A11" s="317" t="str">
        <f>'PLANILHA ORÇAMENTÁRIA'!A16</f>
        <v>REFERÊNCIA: SICOR/SEINFRA SUL - JANEIRO/2026; E SINAPI MG MAIO/2026 - AMBAS SEM DESONERAÇÃO</v>
      </c>
      <c r="B11" s="318"/>
      <c r="C11" s="318"/>
      <c r="D11" s="318"/>
      <c r="E11" s="319" t="s">
        <v>46</v>
      </c>
      <c r="F11" s="320"/>
      <c r="G11" s="320"/>
      <c r="H11" s="31">
        <v>0.24079999999999999</v>
      </c>
    </row>
    <row r="12" spans="1:8" ht="20.399999999999999" customHeight="1" x14ac:dyDescent="0.25">
      <c r="A12" s="23"/>
      <c r="B12" s="24"/>
      <c r="C12" s="24"/>
      <c r="D12" s="24"/>
      <c r="E12" s="24"/>
      <c r="F12" s="24"/>
      <c r="G12" s="24"/>
      <c r="H12" s="26"/>
    </row>
    <row r="13" spans="1:8" ht="20.399999999999999" x14ac:dyDescent="0.35">
      <c r="A13" s="296" t="s">
        <v>16</v>
      </c>
      <c r="B13" s="297"/>
      <c r="C13" s="297"/>
      <c r="D13" s="297"/>
      <c r="E13" s="297"/>
      <c r="F13" s="297"/>
      <c r="G13" s="297"/>
      <c r="H13" s="298"/>
    </row>
    <row r="14" spans="1:8" ht="21" thickBot="1" x14ac:dyDescent="0.4">
      <c r="A14" s="34"/>
      <c r="B14" s="35"/>
      <c r="C14" s="35"/>
      <c r="D14" s="35"/>
      <c r="E14" s="35"/>
      <c r="F14" s="35"/>
      <c r="G14" s="35"/>
      <c r="H14" s="36"/>
    </row>
    <row r="15" spans="1:8" ht="15.6" thickBot="1" x14ac:dyDescent="0.3">
      <c r="A15" s="299"/>
      <c r="B15" s="300"/>
      <c r="C15" s="300"/>
      <c r="D15" s="300"/>
      <c r="E15" s="300"/>
      <c r="F15" s="300"/>
      <c r="G15" s="300"/>
      <c r="H15" s="301"/>
    </row>
    <row r="16" spans="1:8" ht="21" thickBot="1" x14ac:dyDescent="0.4">
      <c r="A16" s="302" t="s">
        <v>79</v>
      </c>
      <c r="B16" s="303"/>
      <c r="C16" s="303"/>
      <c r="D16" s="303"/>
      <c r="E16" s="303"/>
      <c r="F16" s="303"/>
      <c r="G16" s="303"/>
      <c r="H16" s="304"/>
    </row>
    <row r="17" spans="1:8" ht="15" x14ac:dyDescent="0.25">
      <c r="A17" s="305"/>
      <c r="B17" s="306"/>
      <c r="C17" s="306"/>
      <c r="D17" s="306"/>
      <c r="E17" s="306"/>
      <c r="F17" s="306"/>
      <c r="G17" s="306"/>
      <c r="H17" s="307"/>
    </row>
    <row r="18" spans="1:8" ht="15" x14ac:dyDescent="0.25">
      <c r="A18" s="287"/>
      <c r="B18" s="308"/>
      <c r="C18" s="39"/>
      <c r="D18" s="39"/>
      <c r="E18" s="39"/>
      <c r="F18" s="39"/>
      <c r="G18" s="39"/>
      <c r="H18" s="40"/>
    </row>
    <row r="19" spans="1:8" ht="15" x14ac:dyDescent="0.25">
      <c r="A19" s="287"/>
      <c r="B19" s="308"/>
      <c r="C19" s="192" t="s">
        <v>95</v>
      </c>
      <c r="D19" s="38" t="s">
        <v>17</v>
      </c>
      <c r="E19" s="38" t="s">
        <v>18</v>
      </c>
      <c r="F19" s="39"/>
      <c r="G19" s="39"/>
      <c r="H19" s="40"/>
    </row>
    <row r="20" spans="1:8" ht="15" x14ac:dyDescent="0.25">
      <c r="A20" s="37"/>
      <c r="B20" s="39"/>
      <c r="C20" s="39"/>
      <c r="D20" s="39"/>
      <c r="E20" s="39"/>
      <c r="F20" s="39"/>
      <c r="G20" s="39"/>
      <c r="H20" s="40"/>
    </row>
    <row r="21" spans="1:8" ht="15" x14ac:dyDescent="0.25">
      <c r="A21" s="37" t="s">
        <v>19</v>
      </c>
      <c r="B21" s="38" t="s">
        <v>20</v>
      </c>
      <c r="C21" s="41">
        <v>1</v>
      </c>
      <c r="D21" s="41">
        <v>1</v>
      </c>
      <c r="E21" s="39"/>
      <c r="F21" s="39"/>
      <c r="G21" s="39"/>
      <c r="H21" s="40"/>
    </row>
    <row r="22" spans="1:8" ht="15.6" thickBot="1" x14ac:dyDescent="0.3">
      <c r="A22" s="37" t="s">
        <v>21</v>
      </c>
      <c r="B22" s="38" t="s">
        <v>22</v>
      </c>
      <c r="C22" s="41">
        <v>5.5E-2</v>
      </c>
      <c r="D22" s="41">
        <v>3.4200000000000001E-2</v>
      </c>
      <c r="E22" s="38" t="s">
        <v>20</v>
      </c>
      <c r="F22" s="39"/>
      <c r="G22" s="39"/>
      <c r="H22" s="40"/>
    </row>
    <row r="23" spans="1:8" ht="15" x14ac:dyDescent="0.25">
      <c r="A23" s="37" t="s">
        <v>23</v>
      </c>
      <c r="B23" s="38" t="s">
        <v>24</v>
      </c>
      <c r="C23" s="41">
        <v>7.4999999999999997E-2</v>
      </c>
      <c r="D23" s="41">
        <v>4.9399999999999999E-2</v>
      </c>
      <c r="E23" s="38" t="s">
        <v>20</v>
      </c>
      <c r="F23" s="39"/>
      <c r="G23" s="39"/>
      <c r="H23" s="40"/>
    </row>
    <row r="24" spans="1:8" ht="15" x14ac:dyDescent="0.25">
      <c r="A24" s="37" t="s">
        <v>25</v>
      </c>
      <c r="B24" s="38" t="s">
        <v>26</v>
      </c>
      <c r="C24" s="41">
        <v>1.0500000000000001E-2</v>
      </c>
      <c r="D24" s="41">
        <v>1.0500000000000001E-2</v>
      </c>
      <c r="E24" s="38" t="s">
        <v>20</v>
      </c>
      <c r="F24" s="39"/>
      <c r="G24" s="39"/>
      <c r="H24" s="40"/>
    </row>
    <row r="25" spans="1:8" ht="15" x14ac:dyDescent="0.25">
      <c r="A25" s="42" t="s">
        <v>27</v>
      </c>
      <c r="B25" s="43"/>
      <c r="C25" s="44">
        <v>2.2700000000000001E-2</v>
      </c>
      <c r="D25" s="44">
        <v>1.29E-2</v>
      </c>
      <c r="E25" s="43" t="s">
        <v>20</v>
      </c>
      <c r="F25" s="45"/>
      <c r="G25" s="45"/>
      <c r="H25" s="46"/>
    </row>
    <row r="26" spans="1:8" ht="15" x14ac:dyDescent="0.25">
      <c r="A26" s="37" t="s">
        <v>28</v>
      </c>
      <c r="B26" s="38" t="s">
        <v>29</v>
      </c>
      <c r="C26" s="41">
        <v>0.01</v>
      </c>
      <c r="D26" s="41">
        <v>5.3E-3</v>
      </c>
      <c r="E26" s="38" t="s">
        <v>20</v>
      </c>
      <c r="F26" s="39"/>
      <c r="G26" s="39"/>
      <c r="H26" s="40"/>
    </row>
    <row r="27" spans="1:8" ht="15" x14ac:dyDescent="0.25">
      <c r="A27" s="37" t="s">
        <v>30</v>
      </c>
      <c r="B27" s="38" t="s">
        <v>31</v>
      </c>
      <c r="C27" s="41">
        <v>1.2699999999999999E-2</v>
      </c>
      <c r="D27" s="41">
        <v>7.6E-3</v>
      </c>
      <c r="E27" s="38" t="s">
        <v>20</v>
      </c>
      <c r="F27" s="39"/>
      <c r="G27" s="39"/>
      <c r="H27" s="40"/>
    </row>
    <row r="28" spans="1:8" ht="15" x14ac:dyDescent="0.25">
      <c r="A28" s="42" t="s">
        <v>32</v>
      </c>
      <c r="B28" s="43" t="s">
        <v>33</v>
      </c>
      <c r="C28" s="44">
        <f>SUM(C29:C32)</f>
        <v>5.6499999999999995E-2</v>
      </c>
      <c r="D28" s="44">
        <f>SUM(D29:D32)</f>
        <v>3.6499999999999998E-2</v>
      </c>
      <c r="E28" s="43" t="s">
        <v>34</v>
      </c>
      <c r="F28" s="45"/>
      <c r="G28" s="45"/>
      <c r="H28" s="46"/>
    </row>
    <row r="29" spans="1:8" ht="15" x14ac:dyDescent="0.25">
      <c r="A29" s="37" t="s">
        <v>35</v>
      </c>
      <c r="B29" s="38" t="s">
        <v>35</v>
      </c>
      <c r="C29" s="76">
        <v>0.02</v>
      </c>
      <c r="D29" s="77">
        <v>0</v>
      </c>
      <c r="E29" s="78" t="s">
        <v>34</v>
      </c>
      <c r="F29" s="39"/>
      <c r="G29" s="39"/>
      <c r="H29" s="40"/>
    </row>
    <row r="30" spans="1:8" ht="15" x14ac:dyDescent="0.25">
      <c r="A30" s="37" t="s">
        <v>36</v>
      </c>
      <c r="B30" s="38" t="s">
        <v>36</v>
      </c>
      <c r="C30" s="41">
        <v>6.4999999999999997E-3</v>
      </c>
      <c r="D30" s="41">
        <v>6.4999999999999997E-3</v>
      </c>
      <c r="E30" s="38" t="s">
        <v>34</v>
      </c>
      <c r="F30" s="39"/>
      <c r="G30" s="39"/>
      <c r="H30" s="40"/>
    </row>
    <row r="31" spans="1:8" ht="15" x14ac:dyDescent="0.25">
      <c r="A31" s="37" t="s">
        <v>37</v>
      </c>
      <c r="B31" s="38" t="s">
        <v>37</v>
      </c>
      <c r="C31" s="41">
        <v>0.03</v>
      </c>
      <c r="D31" s="41">
        <v>0.03</v>
      </c>
      <c r="E31" s="38" t="s">
        <v>34</v>
      </c>
      <c r="F31" s="39"/>
      <c r="G31" s="39"/>
      <c r="H31" s="40"/>
    </row>
    <row r="32" spans="1:8" ht="15" x14ac:dyDescent="0.25">
      <c r="A32" s="37" t="s">
        <v>38</v>
      </c>
      <c r="B32" s="38" t="s">
        <v>39</v>
      </c>
      <c r="C32" s="53">
        <v>0</v>
      </c>
      <c r="D32" s="53">
        <v>0</v>
      </c>
      <c r="E32" s="38" t="s">
        <v>34</v>
      </c>
      <c r="F32" s="39"/>
      <c r="G32" s="39"/>
      <c r="H32" s="40"/>
    </row>
    <row r="33" spans="1:8" ht="15" x14ac:dyDescent="0.25">
      <c r="A33" s="287"/>
      <c r="B33" s="288"/>
      <c r="C33" s="288"/>
      <c r="D33" s="288"/>
      <c r="E33" s="288"/>
      <c r="F33" s="288"/>
      <c r="G33" s="288"/>
      <c r="H33" s="289"/>
    </row>
    <row r="34" spans="1:8" ht="15" x14ac:dyDescent="0.25">
      <c r="A34" s="287" t="s">
        <v>40</v>
      </c>
      <c r="B34" s="290" t="s">
        <v>41</v>
      </c>
      <c r="C34" s="291" t="s">
        <v>42</v>
      </c>
      <c r="D34" s="292"/>
      <c r="E34" s="292"/>
      <c r="F34" s="292"/>
      <c r="G34" s="292"/>
      <c r="H34" s="293"/>
    </row>
    <row r="35" spans="1:8" ht="15" x14ac:dyDescent="0.25">
      <c r="A35" s="287"/>
      <c r="B35" s="290"/>
      <c r="C35" s="288" t="s">
        <v>43</v>
      </c>
      <c r="D35" s="288"/>
      <c r="E35" s="288"/>
      <c r="F35" s="288"/>
      <c r="G35" s="288"/>
      <c r="H35" s="289"/>
    </row>
    <row r="36" spans="1:8" ht="15" x14ac:dyDescent="0.25">
      <c r="A36" s="37"/>
      <c r="B36" s="39"/>
      <c r="C36" s="39"/>
      <c r="D36" s="39"/>
      <c r="E36" s="39"/>
      <c r="F36" s="39"/>
      <c r="G36" s="39"/>
      <c r="H36" s="40"/>
    </row>
    <row r="37" spans="1:8" ht="15" x14ac:dyDescent="0.25">
      <c r="A37" s="37"/>
      <c r="B37" s="39" t="s">
        <v>44</v>
      </c>
      <c r="C37" s="47">
        <f>(1+(C22+C25))*(1+C24)*(1+C23)-1</f>
        <v>0.17069203874999994</v>
      </c>
      <c r="D37" s="47">
        <f>(1+(D22+D25))*(1+D24)*(1+D23)-1</f>
        <v>0.11036442076999964</v>
      </c>
      <c r="E37" s="39"/>
      <c r="F37" s="39"/>
      <c r="G37" s="39"/>
      <c r="H37" s="40"/>
    </row>
    <row r="38" spans="1:8" ht="15" x14ac:dyDescent="0.25">
      <c r="A38" s="37"/>
      <c r="B38" s="39"/>
      <c r="C38" s="47"/>
      <c r="D38" s="47"/>
      <c r="E38" s="39"/>
      <c r="F38" s="39"/>
      <c r="G38" s="39"/>
      <c r="H38" s="40"/>
    </row>
    <row r="39" spans="1:8" ht="15" x14ac:dyDescent="0.25">
      <c r="A39" s="37"/>
      <c r="B39" s="39" t="s">
        <v>45</v>
      </c>
      <c r="C39" s="47">
        <f>(1-(C28+C32))</f>
        <v>0.94350000000000001</v>
      </c>
      <c r="D39" s="47">
        <f>(1-(D28+D32))</f>
        <v>0.96350000000000002</v>
      </c>
      <c r="E39" s="39"/>
      <c r="F39" s="39"/>
      <c r="G39" s="39"/>
      <c r="H39" s="40"/>
    </row>
    <row r="40" spans="1:8" ht="15" x14ac:dyDescent="0.25">
      <c r="A40" s="37"/>
      <c r="B40" s="294" t="s">
        <v>41</v>
      </c>
      <c r="C40" s="295">
        <f>(1+C37)/C39-1</f>
        <v>0.24079707339692624</v>
      </c>
      <c r="D40" s="295">
        <f>(1+D37)/D39-1</f>
        <v>0.15242804439024349</v>
      </c>
      <c r="E40" s="288"/>
      <c r="F40" s="288"/>
      <c r="G40" s="288"/>
      <c r="H40" s="309"/>
    </row>
    <row r="41" spans="1:8" ht="15" x14ac:dyDescent="0.25">
      <c r="A41" s="37"/>
      <c r="B41" s="294"/>
      <c r="C41" s="295"/>
      <c r="D41" s="295"/>
      <c r="E41" s="288"/>
      <c r="F41" s="288"/>
      <c r="G41" s="288"/>
      <c r="H41" s="310"/>
    </row>
    <row r="42" spans="1:8" ht="15" x14ac:dyDescent="0.25">
      <c r="A42" s="37"/>
      <c r="B42" s="39"/>
      <c r="C42" s="39"/>
      <c r="D42" s="39"/>
      <c r="E42" s="39"/>
      <c r="F42" s="39"/>
      <c r="G42" s="39"/>
      <c r="H42" s="40"/>
    </row>
    <row r="43" spans="1:8" ht="15.6" thickBot="1" x14ac:dyDescent="0.3">
      <c r="A43" s="275"/>
      <c r="B43" s="276"/>
      <c r="C43" s="276"/>
      <c r="D43" s="276"/>
      <c r="E43" s="276"/>
      <c r="F43" s="276"/>
      <c r="G43" s="276"/>
      <c r="H43" s="277"/>
    </row>
    <row r="44" spans="1:8" ht="15" x14ac:dyDescent="0.25">
      <c r="A44" s="49"/>
      <c r="B44" s="50"/>
      <c r="C44" s="50"/>
      <c r="D44" s="50"/>
      <c r="E44" s="50"/>
      <c r="F44" s="50"/>
      <c r="G44" s="50"/>
      <c r="H44" s="51"/>
    </row>
    <row r="45" spans="1:8" ht="15" x14ac:dyDescent="0.25">
      <c r="A45" s="160" t="s">
        <v>47</v>
      </c>
      <c r="B45" s="159" t="str">
        <f>'PLANILHA ORÇAMENTÁRIA'!B65</f>
        <v>XX/XX/2026</v>
      </c>
      <c r="C45" s="50"/>
      <c r="D45" s="50"/>
      <c r="E45" s="50"/>
      <c r="F45" s="50"/>
      <c r="G45" s="50"/>
      <c r="H45" s="51"/>
    </row>
    <row r="46" spans="1:8" ht="15" x14ac:dyDescent="0.25">
      <c r="A46" s="49"/>
      <c r="B46" s="50"/>
      <c r="C46" s="50"/>
      <c r="D46" s="50"/>
      <c r="E46" s="50"/>
      <c r="F46" s="50"/>
      <c r="G46" s="50"/>
      <c r="H46" s="51"/>
    </row>
    <row r="47" spans="1:8" ht="15" x14ac:dyDescent="0.25">
      <c r="A47" s="49"/>
      <c r="B47" s="50"/>
      <c r="C47" s="50"/>
      <c r="D47" s="50"/>
      <c r="E47" s="50"/>
      <c r="F47" s="50"/>
      <c r="G47" s="50"/>
      <c r="H47" s="51"/>
    </row>
    <row r="48" spans="1:8" ht="15" x14ac:dyDescent="0.25">
      <c r="A48" s="49"/>
      <c r="B48" s="50"/>
      <c r="C48" s="50"/>
      <c r="D48" s="50"/>
      <c r="E48" s="50"/>
      <c r="F48" s="50"/>
      <c r="G48" s="50"/>
      <c r="H48" s="51"/>
    </row>
    <row r="49" spans="1:8" ht="15" x14ac:dyDescent="0.25">
      <c r="A49" s="49"/>
      <c r="B49" s="50"/>
      <c r="C49" s="50"/>
      <c r="D49" s="50"/>
      <c r="E49" s="50"/>
      <c r="F49" s="50"/>
      <c r="G49" s="50"/>
      <c r="H49" s="51"/>
    </row>
    <row r="50" spans="1:8" ht="15" x14ac:dyDescent="0.25">
      <c r="A50" s="49"/>
      <c r="B50" s="50"/>
      <c r="C50" s="50"/>
      <c r="D50" s="50"/>
      <c r="E50" s="50"/>
      <c r="F50" s="50"/>
      <c r="G50" s="50"/>
      <c r="H50" s="51"/>
    </row>
    <row r="51" spans="1:8" ht="15" x14ac:dyDescent="0.25">
      <c r="A51" s="49" t="str">
        <f>'PLANILHA ORÇAMENTÁRIA'!B71</f>
        <v>XXXXXXXXXXXXX</v>
      </c>
      <c r="B51" s="50"/>
      <c r="C51" s="50"/>
      <c r="D51" s="52" t="str">
        <f>'PLANILHA ORÇAMENTÁRIA'!E71</f>
        <v>XXXXXXXXXXXXXXX</v>
      </c>
      <c r="E51" s="50"/>
      <c r="F51" s="50"/>
      <c r="G51" s="50"/>
      <c r="H51" s="51"/>
    </row>
    <row r="52" spans="1:8" ht="15" x14ac:dyDescent="0.25">
      <c r="A52" s="49" t="str">
        <f>'PLANILHA ORÇAMENTÁRIA'!B72</f>
        <v>ENGENHEIRO CIVIL - CREAMG NºXXXXXXXXXXXXX</v>
      </c>
      <c r="B52" s="32"/>
      <c r="C52" s="32"/>
      <c r="D52" s="52" t="str">
        <f>'PLANILHA ORÇAMENTÁRIA'!E72</f>
        <v>REPRESENTANTE LEGAL LICITANTE</v>
      </c>
      <c r="E52" s="32"/>
      <c r="F52" s="32"/>
      <c r="G52" s="32"/>
      <c r="H52" s="33"/>
    </row>
    <row r="53" spans="1:8" ht="15" x14ac:dyDescent="0.25">
      <c r="A53" s="49" t="str">
        <f>'PLANILHA ORÇAMENTÁRIA'!B73</f>
        <v>R. T. LICITANTE</v>
      </c>
      <c r="B53" s="32"/>
      <c r="C53" s="32"/>
      <c r="D53" s="32"/>
      <c r="E53" s="32"/>
      <c r="F53" s="32"/>
      <c r="G53" s="32"/>
      <c r="H53" s="33"/>
    </row>
    <row r="54" spans="1:8" ht="15" x14ac:dyDescent="0.25">
      <c r="A54" s="49"/>
      <c r="B54" s="32"/>
      <c r="C54" s="32"/>
      <c r="D54" s="32"/>
      <c r="E54" s="32"/>
      <c r="F54" s="32"/>
      <c r="G54" s="32"/>
      <c r="H54" s="33"/>
    </row>
    <row r="55" spans="1:8" ht="15.6" thickBot="1" x14ac:dyDescent="0.3">
      <c r="A55" s="48"/>
      <c r="B55" s="28"/>
      <c r="C55" s="28"/>
      <c r="D55" s="28"/>
      <c r="E55" s="28"/>
      <c r="F55" s="28"/>
      <c r="G55" s="28"/>
      <c r="H55" s="30"/>
    </row>
  </sheetData>
  <mergeCells count="33">
    <mergeCell ref="A2:H2"/>
    <mergeCell ref="A5:H5"/>
    <mergeCell ref="A9:D9"/>
    <mergeCell ref="A10:D10"/>
    <mergeCell ref="A11:D11"/>
    <mergeCell ref="H9:H10"/>
    <mergeCell ref="E11:G11"/>
    <mergeCell ref="E40:E41"/>
    <mergeCell ref="F40:F41"/>
    <mergeCell ref="A13:H13"/>
    <mergeCell ref="A15:H15"/>
    <mergeCell ref="A16:H16"/>
    <mergeCell ref="A17:H17"/>
    <mergeCell ref="A18:A19"/>
    <mergeCell ref="B18:B19"/>
    <mergeCell ref="G40:G41"/>
    <mergeCell ref="H40:H41"/>
    <mergeCell ref="A43:H43"/>
    <mergeCell ref="A7:D7"/>
    <mergeCell ref="A8:D8"/>
    <mergeCell ref="E7:H7"/>
    <mergeCell ref="E8:H8"/>
    <mergeCell ref="E9:E10"/>
    <mergeCell ref="F9:F10"/>
    <mergeCell ref="G9:G10"/>
    <mergeCell ref="A33:H33"/>
    <mergeCell ref="A34:A35"/>
    <mergeCell ref="B34:B35"/>
    <mergeCell ref="C34:H34"/>
    <mergeCell ref="C35:H35"/>
    <mergeCell ref="B40:B41"/>
    <mergeCell ref="C40:C41"/>
    <mergeCell ref="D40:D41"/>
  </mergeCells>
  <pageMargins left="0.51181102362204722" right="0.51181102362204722" top="0.78740157480314965" bottom="0.78740157480314965" header="0.31496062992125984" footer="0.31496062992125984"/>
  <pageSetup paperSize="9" scale="70" orientation="portrait" r:id="rId1"/>
  <headerFoot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838AF-B1B4-4670-AE6D-8AFE635C96C1}">
  <dimension ref="A1:Z58"/>
  <sheetViews>
    <sheetView tabSelected="1" zoomScale="90" zoomScaleNormal="90" workbookViewId="0">
      <selection activeCell="F9" sqref="F9"/>
    </sheetView>
  </sheetViews>
  <sheetFormatPr defaultColWidth="9.109375" defaultRowHeight="13.8" x14ac:dyDescent="0.25"/>
  <cols>
    <col min="1" max="1" width="9.33203125" style="91" bestFit="1" customWidth="1"/>
    <col min="2" max="2" width="7.33203125" style="91" customWidth="1"/>
    <col min="3" max="3" width="39.44140625" style="91" customWidth="1"/>
    <col min="4" max="4" width="12.6640625" style="94" customWidth="1"/>
    <col min="5" max="5" width="12.5546875" style="94" bestFit="1" customWidth="1"/>
    <col min="6" max="6" width="12.44140625" style="91" customWidth="1"/>
    <col min="7" max="7" width="11.5546875" style="91" bestFit="1" customWidth="1"/>
    <col min="8" max="8" width="13.5546875" style="91" customWidth="1"/>
    <col min="9" max="9" width="12.109375" style="91" customWidth="1"/>
    <col min="10" max="10" width="11.6640625" style="91" customWidth="1"/>
    <col min="11" max="13" width="10.88671875" style="91" bestFit="1" customWidth="1"/>
    <col min="14" max="14" width="11.33203125" style="91" customWidth="1"/>
    <col min="15" max="15" width="10.6640625" style="91" bestFit="1" customWidth="1"/>
    <col min="16" max="16" width="11.33203125" style="91" customWidth="1"/>
    <col min="17" max="17" width="11.109375" style="91" customWidth="1"/>
    <col min="18" max="18" width="9.109375" style="91"/>
    <col min="19" max="19" width="13.5546875" style="91" bestFit="1" customWidth="1"/>
    <col min="20" max="256" width="9.109375" style="91"/>
    <col min="257" max="257" width="9.33203125" style="91" bestFit="1" customWidth="1"/>
    <col min="258" max="258" width="7.33203125" style="91" customWidth="1"/>
    <col min="259" max="259" width="33.5546875" style="91" customWidth="1"/>
    <col min="260" max="260" width="11.44140625" style="91" customWidth="1"/>
    <col min="261" max="261" width="12.5546875" style="91" bestFit="1" customWidth="1"/>
    <col min="262" max="262" width="11.33203125" style="91" customWidth="1"/>
    <col min="263" max="263" width="11.5546875" style="91" bestFit="1" customWidth="1"/>
    <col min="264" max="264" width="13.5546875" style="91" customWidth="1"/>
    <col min="265" max="265" width="10.88671875" style="91" bestFit="1" customWidth="1"/>
    <col min="266" max="266" width="11.6640625" style="91" customWidth="1"/>
    <col min="267" max="269" width="10.88671875" style="91" bestFit="1" customWidth="1"/>
    <col min="270" max="270" width="11.33203125" style="91" customWidth="1"/>
    <col min="271" max="271" width="10.6640625" style="91" bestFit="1" customWidth="1"/>
    <col min="272" max="272" width="11.33203125" style="91" customWidth="1"/>
    <col min="273" max="273" width="11.109375" style="91" customWidth="1"/>
    <col min="274" max="274" width="9.109375" style="91"/>
    <col min="275" max="275" width="13.5546875" style="91" bestFit="1" customWidth="1"/>
    <col min="276" max="512" width="9.109375" style="91"/>
    <col min="513" max="513" width="9.33203125" style="91" bestFit="1" customWidth="1"/>
    <col min="514" max="514" width="7.33203125" style="91" customWidth="1"/>
    <col min="515" max="515" width="33.5546875" style="91" customWidth="1"/>
    <col min="516" max="516" width="11.44140625" style="91" customWidth="1"/>
    <col min="517" max="517" width="12.5546875" style="91" bestFit="1" customWidth="1"/>
    <col min="518" max="518" width="11.33203125" style="91" customWidth="1"/>
    <col min="519" max="519" width="11.5546875" style="91" bestFit="1" customWidth="1"/>
    <col min="520" max="520" width="13.5546875" style="91" customWidth="1"/>
    <col min="521" max="521" width="10.88671875" style="91" bestFit="1" customWidth="1"/>
    <col min="522" max="522" width="11.6640625" style="91" customWidth="1"/>
    <col min="523" max="525" width="10.88671875" style="91" bestFit="1" customWidth="1"/>
    <col min="526" max="526" width="11.33203125" style="91" customWidth="1"/>
    <col min="527" max="527" width="10.6640625" style="91" bestFit="1" customWidth="1"/>
    <col min="528" max="528" width="11.33203125" style="91" customWidth="1"/>
    <col min="529" max="529" width="11.109375" style="91" customWidth="1"/>
    <col min="530" max="530" width="9.109375" style="91"/>
    <col min="531" max="531" width="13.5546875" style="91" bestFit="1" customWidth="1"/>
    <col min="532" max="768" width="9.109375" style="91"/>
    <col min="769" max="769" width="9.33203125" style="91" bestFit="1" customWidth="1"/>
    <col min="770" max="770" width="7.33203125" style="91" customWidth="1"/>
    <col min="771" max="771" width="33.5546875" style="91" customWidth="1"/>
    <col min="772" max="772" width="11.44140625" style="91" customWidth="1"/>
    <col min="773" max="773" width="12.5546875" style="91" bestFit="1" customWidth="1"/>
    <col min="774" max="774" width="11.33203125" style="91" customWidth="1"/>
    <col min="775" max="775" width="11.5546875" style="91" bestFit="1" customWidth="1"/>
    <col min="776" max="776" width="13.5546875" style="91" customWidth="1"/>
    <col min="777" max="777" width="10.88671875" style="91" bestFit="1" customWidth="1"/>
    <col min="778" max="778" width="11.6640625" style="91" customWidth="1"/>
    <col min="779" max="781" width="10.88671875" style="91" bestFit="1" customWidth="1"/>
    <col min="782" max="782" width="11.33203125" style="91" customWidth="1"/>
    <col min="783" max="783" width="10.6640625" style="91" bestFit="1" customWidth="1"/>
    <col min="784" max="784" width="11.33203125" style="91" customWidth="1"/>
    <col min="785" max="785" width="11.109375" style="91" customWidth="1"/>
    <col min="786" max="786" width="9.109375" style="91"/>
    <col min="787" max="787" width="13.5546875" style="91" bestFit="1" customWidth="1"/>
    <col min="788" max="1024" width="9.109375" style="91"/>
    <col min="1025" max="1025" width="9.33203125" style="91" bestFit="1" customWidth="1"/>
    <col min="1026" max="1026" width="7.33203125" style="91" customWidth="1"/>
    <col min="1027" max="1027" width="33.5546875" style="91" customWidth="1"/>
    <col min="1028" max="1028" width="11.44140625" style="91" customWidth="1"/>
    <col min="1029" max="1029" width="12.5546875" style="91" bestFit="1" customWidth="1"/>
    <col min="1030" max="1030" width="11.33203125" style="91" customWidth="1"/>
    <col min="1031" max="1031" width="11.5546875" style="91" bestFit="1" customWidth="1"/>
    <col min="1032" max="1032" width="13.5546875" style="91" customWidth="1"/>
    <col min="1033" max="1033" width="10.88671875" style="91" bestFit="1" customWidth="1"/>
    <col min="1034" max="1034" width="11.6640625" style="91" customWidth="1"/>
    <col min="1035" max="1037" width="10.88671875" style="91" bestFit="1" customWidth="1"/>
    <col min="1038" max="1038" width="11.33203125" style="91" customWidth="1"/>
    <col min="1039" max="1039" width="10.6640625" style="91" bestFit="1" customWidth="1"/>
    <col min="1040" max="1040" width="11.33203125" style="91" customWidth="1"/>
    <col min="1041" max="1041" width="11.109375" style="91" customWidth="1"/>
    <col min="1042" max="1042" width="9.109375" style="91"/>
    <col min="1043" max="1043" width="13.5546875" style="91" bestFit="1" customWidth="1"/>
    <col min="1044" max="1280" width="9.109375" style="91"/>
    <col min="1281" max="1281" width="9.33203125" style="91" bestFit="1" customWidth="1"/>
    <col min="1282" max="1282" width="7.33203125" style="91" customWidth="1"/>
    <col min="1283" max="1283" width="33.5546875" style="91" customWidth="1"/>
    <col min="1284" max="1284" width="11.44140625" style="91" customWidth="1"/>
    <col min="1285" max="1285" width="12.5546875" style="91" bestFit="1" customWidth="1"/>
    <col min="1286" max="1286" width="11.33203125" style="91" customWidth="1"/>
    <col min="1287" max="1287" width="11.5546875" style="91" bestFit="1" customWidth="1"/>
    <col min="1288" max="1288" width="13.5546875" style="91" customWidth="1"/>
    <col min="1289" max="1289" width="10.88671875" style="91" bestFit="1" customWidth="1"/>
    <col min="1290" max="1290" width="11.6640625" style="91" customWidth="1"/>
    <col min="1291" max="1293" width="10.88671875" style="91" bestFit="1" customWidth="1"/>
    <col min="1294" max="1294" width="11.33203125" style="91" customWidth="1"/>
    <col min="1295" max="1295" width="10.6640625" style="91" bestFit="1" customWidth="1"/>
    <col min="1296" max="1296" width="11.33203125" style="91" customWidth="1"/>
    <col min="1297" max="1297" width="11.109375" style="91" customWidth="1"/>
    <col min="1298" max="1298" width="9.109375" style="91"/>
    <col min="1299" max="1299" width="13.5546875" style="91" bestFit="1" customWidth="1"/>
    <col min="1300" max="1536" width="9.109375" style="91"/>
    <col min="1537" max="1537" width="9.33203125" style="91" bestFit="1" customWidth="1"/>
    <col min="1538" max="1538" width="7.33203125" style="91" customWidth="1"/>
    <col min="1539" max="1539" width="33.5546875" style="91" customWidth="1"/>
    <col min="1540" max="1540" width="11.44140625" style="91" customWidth="1"/>
    <col min="1541" max="1541" width="12.5546875" style="91" bestFit="1" customWidth="1"/>
    <col min="1542" max="1542" width="11.33203125" style="91" customWidth="1"/>
    <col min="1543" max="1543" width="11.5546875" style="91" bestFit="1" customWidth="1"/>
    <col min="1544" max="1544" width="13.5546875" style="91" customWidth="1"/>
    <col min="1545" max="1545" width="10.88671875" style="91" bestFit="1" customWidth="1"/>
    <col min="1546" max="1546" width="11.6640625" style="91" customWidth="1"/>
    <col min="1547" max="1549" width="10.88671875" style="91" bestFit="1" customWidth="1"/>
    <col min="1550" max="1550" width="11.33203125" style="91" customWidth="1"/>
    <col min="1551" max="1551" width="10.6640625" style="91" bestFit="1" customWidth="1"/>
    <col min="1552" max="1552" width="11.33203125" style="91" customWidth="1"/>
    <col min="1553" max="1553" width="11.109375" style="91" customWidth="1"/>
    <col min="1554" max="1554" width="9.109375" style="91"/>
    <col min="1555" max="1555" width="13.5546875" style="91" bestFit="1" customWidth="1"/>
    <col min="1556" max="1792" width="9.109375" style="91"/>
    <col min="1793" max="1793" width="9.33203125" style="91" bestFit="1" customWidth="1"/>
    <col min="1794" max="1794" width="7.33203125" style="91" customWidth="1"/>
    <col min="1795" max="1795" width="33.5546875" style="91" customWidth="1"/>
    <col min="1796" max="1796" width="11.44140625" style="91" customWidth="1"/>
    <col min="1797" max="1797" width="12.5546875" style="91" bestFit="1" customWidth="1"/>
    <col min="1798" max="1798" width="11.33203125" style="91" customWidth="1"/>
    <col min="1799" max="1799" width="11.5546875" style="91" bestFit="1" customWidth="1"/>
    <col min="1800" max="1800" width="13.5546875" style="91" customWidth="1"/>
    <col min="1801" max="1801" width="10.88671875" style="91" bestFit="1" customWidth="1"/>
    <col min="1802" max="1802" width="11.6640625" style="91" customWidth="1"/>
    <col min="1803" max="1805" width="10.88671875" style="91" bestFit="1" customWidth="1"/>
    <col min="1806" max="1806" width="11.33203125" style="91" customWidth="1"/>
    <col min="1807" max="1807" width="10.6640625" style="91" bestFit="1" customWidth="1"/>
    <col min="1808" max="1808" width="11.33203125" style="91" customWidth="1"/>
    <col min="1809" max="1809" width="11.109375" style="91" customWidth="1"/>
    <col min="1810" max="1810" width="9.109375" style="91"/>
    <col min="1811" max="1811" width="13.5546875" style="91" bestFit="1" customWidth="1"/>
    <col min="1812" max="2048" width="9.109375" style="91"/>
    <col min="2049" max="2049" width="9.33203125" style="91" bestFit="1" customWidth="1"/>
    <col min="2050" max="2050" width="7.33203125" style="91" customWidth="1"/>
    <col min="2051" max="2051" width="33.5546875" style="91" customWidth="1"/>
    <col min="2052" max="2052" width="11.44140625" style="91" customWidth="1"/>
    <col min="2053" max="2053" width="12.5546875" style="91" bestFit="1" customWidth="1"/>
    <col min="2054" max="2054" width="11.33203125" style="91" customWidth="1"/>
    <col min="2055" max="2055" width="11.5546875" style="91" bestFit="1" customWidth="1"/>
    <col min="2056" max="2056" width="13.5546875" style="91" customWidth="1"/>
    <col min="2057" max="2057" width="10.88671875" style="91" bestFit="1" customWidth="1"/>
    <col min="2058" max="2058" width="11.6640625" style="91" customWidth="1"/>
    <col min="2059" max="2061" width="10.88671875" style="91" bestFit="1" customWidth="1"/>
    <col min="2062" max="2062" width="11.33203125" style="91" customWidth="1"/>
    <col min="2063" max="2063" width="10.6640625" style="91" bestFit="1" customWidth="1"/>
    <col min="2064" max="2064" width="11.33203125" style="91" customWidth="1"/>
    <col min="2065" max="2065" width="11.109375" style="91" customWidth="1"/>
    <col min="2066" max="2066" width="9.109375" style="91"/>
    <col min="2067" max="2067" width="13.5546875" style="91" bestFit="1" customWidth="1"/>
    <col min="2068" max="2304" width="9.109375" style="91"/>
    <col min="2305" max="2305" width="9.33203125" style="91" bestFit="1" customWidth="1"/>
    <col min="2306" max="2306" width="7.33203125" style="91" customWidth="1"/>
    <col min="2307" max="2307" width="33.5546875" style="91" customWidth="1"/>
    <col min="2308" max="2308" width="11.44140625" style="91" customWidth="1"/>
    <col min="2309" max="2309" width="12.5546875" style="91" bestFit="1" customWidth="1"/>
    <col min="2310" max="2310" width="11.33203125" style="91" customWidth="1"/>
    <col min="2311" max="2311" width="11.5546875" style="91" bestFit="1" customWidth="1"/>
    <col min="2312" max="2312" width="13.5546875" style="91" customWidth="1"/>
    <col min="2313" max="2313" width="10.88671875" style="91" bestFit="1" customWidth="1"/>
    <col min="2314" max="2314" width="11.6640625" style="91" customWidth="1"/>
    <col min="2315" max="2317" width="10.88671875" style="91" bestFit="1" customWidth="1"/>
    <col min="2318" max="2318" width="11.33203125" style="91" customWidth="1"/>
    <col min="2319" max="2319" width="10.6640625" style="91" bestFit="1" customWidth="1"/>
    <col min="2320" max="2320" width="11.33203125" style="91" customWidth="1"/>
    <col min="2321" max="2321" width="11.109375" style="91" customWidth="1"/>
    <col min="2322" max="2322" width="9.109375" style="91"/>
    <col min="2323" max="2323" width="13.5546875" style="91" bestFit="1" customWidth="1"/>
    <col min="2324" max="2560" width="9.109375" style="91"/>
    <col min="2561" max="2561" width="9.33203125" style="91" bestFit="1" customWidth="1"/>
    <col min="2562" max="2562" width="7.33203125" style="91" customWidth="1"/>
    <col min="2563" max="2563" width="33.5546875" style="91" customWidth="1"/>
    <col min="2564" max="2564" width="11.44140625" style="91" customWidth="1"/>
    <col min="2565" max="2565" width="12.5546875" style="91" bestFit="1" customWidth="1"/>
    <col min="2566" max="2566" width="11.33203125" style="91" customWidth="1"/>
    <col min="2567" max="2567" width="11.5546875" style="91" bestFit="1" customWidth="1"/>
    <col min="2568" max="2568" width="13.5546875" style="91" customWidth="1"/>
    <col min="2569" max="2569" width="10.88671875" style="91" bestFit="1" customWidth="1"/>
    <col min="2570" max="2570" width="11.6640625" style="91" customWidth="1"/>
    <col min="2571" max="2573" width="10.88671875" style="91" bestFit="1" customWidth="1"/>
    <col min="2574" max="2574" width="11.33203125" style="91" customWidth="1"/>
    <col min="2575" max="2575" width="10.6640625" style="91" bestFit="1" customWidth="1"/>
    <col min="2576" max="2576" width="11.33203125" style="91" customWidth="1"/>
    <col min="2577" max="2577" width="11.109375" style="91" customWidth="1"/>
    <col min="2578" max="2578" width="9.109375" style="91"/>
    <col min="2579" max="2579" width="13.5546875" style="91" bestFit="1" customWidth="1"/>
    <col min="2580" max="2816" width="9.109375" style="91"/>
    <col min="2817" max="2817" width="9.33203125" style="91" bestFit="1" customWidth="1"/>
    <col min="2818" max="2818" width="7.33203125" style="91" customWidth="1"/>
    <col min="2819" max="2819" width="33.5546875" style="91" customWidth="1"/>
    <col min="2820" max="2820" width="11.44140625" style="91" customWidth="1"/>
    <col min="2821" max="2821" width="12.5546875" style="91" bestFit="1" customWidth="1"/>
    <col min="2822" max="2822" width="11.33203125" style="91" customWidth="1"/>
    <col min="2823" max="2823" width="11.5546875" style="91" bestFit="1" customWidth="1"/>
    <col min="2824" max="2824" width="13.5546875" style="91" customWidth="1"/>
    <col min="2825" max="2825" width="10.88671875" style="91" bestFit="1" customWidth="1"/>
    <col min="2826" max="2826" width="11.6640625" style="91" customWidth="1"/>
    <col min="2827" max="2829" width="10.88671875" style="91" bestFit="1" customWidth="1"/>
    <col min="2830" max="2830" width="11.33203125" style="91" customWidth="1"/>
    <col min="2831" max="2831" width="10.6640625" style="91" bestFit="1" customWidth="1"/>
    <col min="2832" max="2832" width="11.33203125" style="91" customWidth="1"/>
    <col min="2833" max="2833" width="11.109375" style="91" customWidth="1"/>
    <col min="2834" max="2834" width="9.109375" style="91"/>
    <col min="2835" max="2835" width="13.5546875" style="91" bestFit="1" customWidth="1"/>
    <col min="2836" max="3072" width="9.109375" style="91"/>
    <col min="3073" max="3073" width="9.33203125" style="91" bestFit="1" customWidth="1"/>
    <col min="3074" max="3074" width="7.33203125" style="91" customWidth="1"/>
    <col min="3075" max="3075" width="33.5546875" style="91" customWidth="1"/>
    <col min="3076" max="3076" width="11.44140625" style="91" customWidth="1"/>
    <col min="3077" max="3077" width="12.5546875" style="91" bestFit="1" customWidth="1"/>
    <col min="3078" max="3078" width="11.33203125" style="91" customWidth="1"/>
    <col min="3079" max="3079" width="11.5546875" style="91" bestFit="1" customWidth="1"/>
    <col min="3080" max="3080" width="13.5546875" style="91" customWidth="1"/>
    <col min="3081" max="3081" width="10.88671875" style="91" bestFit="1" customWidth="1"/>
    <col min="3082" max="3082" width="11.6640625" style="91" customWidth="1"/>
    <col min="3083" max="3085" width="10.88671875" style="91" bestFit="1" customWidth="1"/>
    <col min="3086" max="3086" width="11.33203125" style="91" customWidth="1"/>
    <col min="3087" max="3087" width="10.6640625" style="91" bestFit="1" customWidth="1"/>
    <col min="3088" max="3088" width="11.33203125" style="91" customWidth="1"/>
    <col min="3089" max="3089" width="11.109375" style="91" customWidth="1"/>
    <col min="3090" max="3090" width="9.109375" style="91"/>
    <col min="3091" max="3091" width="13.5546875" style="91" bestFit="1" customWidth="1"/>
    <col min="3092" max="3328" width="9.109375" style="91"/>
    <col min="3329" max="3329" width="9.33203125" style="91" bestFit="1" customWidth="1"/>
    <col min="3330" max="3330" width="7.33203125" style="91" customWidth="1"/>
    <col min="3331" max="3331" width="33.5546875" style="91" customWidth="1"/>
    <col min="3332" max="3332" width="11.44140625" style="91" customWidth="1"/>
    <col min="3333" max="3333" width="12.5546875" style="91" bestFit="1" customWidth="1"/>
    <col min="3334" max="3334" width="11.33203125" style="91" customWidth="1"/>
    <col min="3335" max="3335" width="11.5546875" style="91" bestFit="1" customWidth="1"/>
    <col min="3336" max="3336" width="13.5546875" style="91" customWidth="1"/>
    <col min="3337" max="3337" width="10.88671875" style="91" bestFit="1" customWidth="1"/>
    <col min="3338" max="3338" width="11.6640625" style="91" customWidth="1"/>
    <col min="3339" max="3341" width="10.88671875" style="91" bestFit="1" customWidth="1"/>
    <col min="3342" max="3342" width="11.33203125" style="91" customWidth="1"/>
    <col min="3343" max="3343" width="10.6640625" style="91" bestFit="1" customWidth="1"/>
    <col min="3344" max="3344" width="11.33203125" style="91" customWidth="1"/>
    <col min="3345" max="3345" width="11.109375" style="91" customWidth="1"/>
    <col min="3346" max="3346" width="9.109375" style="91"/>
    <col min="3347" max="3347" width="13.5546875" style="91" bestFit="1" customWidth="1"/>
    <col min="3348" max="3584" width="9.109375" style="91"/>
    <col min="3585" max="3585" width="9.33203125" style="91" bestFit="1" customWidth="1"/>
    <col min="3586" max="3586" width="7.33203125" style="91" customWidth="1"/>
    <col min="3587" max="3587" width="33.5546875" style="91" customWidth="1"/>
    <col min="3588" max="3588" width="11.44140625" style="91" customWidth="1"/>
    <col min="3589" max="3589" width="12.5546875" style="91" bestFit="1" customWidth="1"/>
    <col min="3590" max="3590" width="11.33203125" style="91" customWidth="1"/>
    <col min="3591" max="3591" width="11.5546875" style="91" bestFit="1" customWidth="1"/>
    <col min="3592" max="3592" width="13.5546875" style="91" customWidth="1"/>
    <col min="3593" max="3593" width="10.88671875" style="91" bestFit="1" customWidth="1"/>
    <col min="3594" max="3594" width="11.6640625" style="91" customWidth="1"/>
    <col min="3595" max="3597" width="10.88671875" style="91" bestFit="1" customWidth="1"/>
    <col min="3598" max="3598" width="11.33203125" style="91" customWidth="1"/>
    <col min="3599" max="3599" width="10.6640625" style="91" bestFit="1" customWidth="1"/>
    <col min="3600" max="3600" width="11.33203125" style="91" customWidth="1"/>
    <col min="3601" max="3601" width="11.109375" style="91" customWidth="1"/>
    <col min="3602" max="3602" width="9.109375" style="91"/>
    <col min="3603" max="3603" width="13.5546875" style="91" bestFit="1" customWidth="1"/>
    <col min="3604" max="3840" width="9.109375" style="91"/>
    <col min="3841" max="3841" width="9.33203125" style="91" bestFit="1" customWidth="1"/>
    <col min="3842" max="3842" width="7.33203125" style="91" customWidth="1"/>
    <col min="3843" max="3843" width="33.5546875" style="91" customWidth="1"/>
    <col min="3844" max="3844" width="11.44140625" style="91" customWidth="1"/>
    <col min="3845" max="3845" width="12.5546875" style="91" bestFit="1" customWidth="1"/>
    <col min="3846" max="3846" width="11.33203125" style="91" customWidth="1"/>
    <col min="3847" max="3847" width="11.5546875" style="91" bestFit="1" customWidth="1"/>
    <col min="3848" max="3848" width="13.5546875" style="91" customWidth="1"/>
    <col min="3849" max="3849" width="10.88671875" style="91" bestFit="1" customWidth="1"/>
    <col min="3850" max="3850" width="11.6640625" style="91" customWidth="1"/>
    <col min="3851" max="3853" width="10.88671875" style="91" bestFit="1" customWidth="1"/>
    <col min="3854" max="3854" width="11.33203125" style="91" customWidth="1"/>
    <col min="3855" max="3855" width="10.6640625" style="91" bestFit="1" customWidth="1"/>
    <col min="3856" max="3856" width="11.33203125" style="91" customWidth="1"/>
    <col min="3857" max="3857" width="11.109375" style="91" customWidth="1"/>
    <col min="3858" max="3858" width="9.109375" style="91"/>
    <col min="3859" max="3859" width="13.5546875" style="91" bestFit="1" customWidth="1"/>
    <col min="3860" max="4096" width="9.109375" style="91"/>
    <col min="4097" max="4097" width="9.33203125" style="91" bestFit="1" customWidth="1"/>
    <col min="4098" max="4098" width="7.33203125" style="91" customWidth="1"/>
    <col min="4099" max="4099" width="33.5546875" style="91" customWidth="1"/>
    <col min="4100" max="4100" width="11.44140625" style="91" customWidth="1"/>
    <col min="4101" max="4101" width="12.5546875" style="91" bestFit="1" customWidth="1"/>
    <col min="4102" max="4102" width="11.33203125" style="91" customWidth="1"/>
    <col min="4103" max="4103" width="11.5546875" style="91" bestFit="1" customWidth="1"/>
    <col min="4104" max="4104" width="13.5546875" style="91" customWidth="1"/>
    <col min="4105" max="4105" width="10.88671875" style="91" bestFit="1" customWidth="1"/>
    <col min="4106" max="4106" width="11.6640625" style="91" customWidth="1"/>
    <col min="4107" max="4109" width="10.88671875" style="91" bestFit="1" customWidth="1"/>
    <col min="4110" max="4110" width="11.33203125" style="91" customWidth="1"/>
    <col min="4111" max="4111" width="10.6640625" style="91" bestFit="1" customWidth="1"/>
    <col min="4112" max="4112" width="11.33203125" style="91" customWidth="1"/>
    <col min="4113" max="4113" width="11.109375" style="91" customWidth="1"/>
    <col min="4114" max="4114" width="9.109375" style="91"/>
    <col min="4115" max="4115" width="13.5546875" style="91" bestFit="1" customWidth="1"/>
    <col min="4116" max="4352" width="9.109375" style="91"/>
    <col min="4353" max="4353" width="9.33203125" style="91" bestFit="1" customWidth="1"/>
    <col min="4354" max="4354" width="7.33203125" style="91" customWidth="1"/>
    <col min="4355" max="4355" width="33.5546875" style="91" customWidth="1"/>
    <col min="4356" max="4356" width="11.44140625" style="91" customWidth="1"/>
    <col min="4357" max="4357" width="12.5546875" style="91" bestFit="1" customWidth="1"/>
    <col min="4358" max="4358" width="11.33203125" style="91" customWidth="1"/>
    <col min="4359" max="4359" width="11.5546875" style="91" bestFit="1" customWidth="1"/>
    <col min="4360" max="4360" width="13.5546875" style="91" customWidth="1"/>
    <col min="4361" max="4361" width="10.88671875" style="91" bestFit="1" customWidth="1"/>
    <col min="4362" max="4362" width="11.6640625" style="91" customWidth="1"/>
    <col min="4363" max="4365" width="10.88671875" style="91" bestFit="1" customWidth="1"/>
    <col min="4366" max="4366" width="11.33203125" style="91" customWidth="1"/>
    <col min="4367" max="4367" width="10.6640625" style="91" bestFit="1" customWidth="1"/>
    <col min="4368" max="4368" width="11.33203125" style="91" customWidth="1"/>
    <col min="4369" max="4369" width="11.109375" style="91" customWidth="1"/>
    <col min="4370" max="4370" width="9.109375" style="91"/>
    <col min="4371" max="4371" width="13.5546875" style="91" bestFit="1" customWidth="1"/>
    <col min="4372" max="4608" width="9.109375" style="91"/>
    <col min="4609" max="4609" width="9.33203125" style="91" bestFit="1" customWidth="1"/>
    <col min="4610" max="4610" width="7.33203125" style="91" customWidth="1"/>
    <col min="4611" max="4611" width="33.5546875" style="91" customWidth="1"/>
    <col min="4612" max="4612" width="11.44140625" style="91" customWidth="1"/>
    <col min="4613" max="4613" width="12.5546875" style="91" bestFit="1" customWidth="1"/>
    <col min="4614" max="4614" width="11.33203125" style="91" customWidth="1"/>
    <col min="4615" max="4615" width="11.5546875" style="91" bestFit="1" customWidth="1"/>
    <col min="4616" max="4616" width="13.5546875" style="91" customWidth="1"/>
    <col min="4617" max="4617" width="10.88671875" style="91" bestFit="1" customWidth="1"/>
    <col min="4618" max="4618" width="11.6640625" style="91" customWidth="1"/>
    <col min="4619" max="4621" width="10.88671875" style="91" bestFit="1" customWidth="1"/>
    <col min="4622" max="4622" width="11.33203125" style="91" customWidth="1"/>
    <col min="4623" max="4623" width="10.6640625" style="91" bestFit="1" customWidth="1"/>
    <col min="4624" max="4624" width="11.33203125" style="91" customWidth="1"/>
    <col min="4625" max="4625" width="11.109375" style="91" customWidth="1"/>
    <col min="4626" max="4626" width="9.109375" style="91"/>
    <col min="4627" max="4627" width="13.5546875" style="91" bestFit="1" customWidth="1"/>
    <col min="4628" max="4864" width="9.109375" style="91"/>
    <col min="4865" max="4865" width="9.33203125" style="91" bestFit="1" customWidth="1"/>
    <col min="4866" max="4866" width="7.33203125" style="91" customWidth="1"/>
    <col min="4867" max="4867" width="33.5546875" style="91" customWidth="1"/>
    <col min="4868" max="4868" width="11.44140625" style="91" customWidth="1"/>
    <col min="4869" max="4869" width="12.5546875" style="91" bestFit="1" customWidth="1"/>
    <col min="4870" max="4870" width="11.33203125" style="91" customWidth="1"/>
    <col min="4871" max="4871" width="11.5546875" style="91" bestFit="1" customWidth="1"/>
    <col min="4872" max="4872" width="13.5546875" style="91" customWidth="1"/>
    <col min="4873" max="4873" width="10.88671875" style="91" bestFit="1" customWidth="1"/>
    <col min="4874" max="4874" width="11.6640625" style="91" customWidth="1"/>
    <col min="4875" max="4877" width="10.88671875" style="91" bestFit="1" customWidth="1"/>
    <col min="4878" max="4878" width="11.33203125" style="91" customWidth="1"/>
    <col min="4879" max="4879" width="10.6640625" style="91" bestFit="1" customWidth="1"/>
    <col min="4880" max="4880" width="11.33203125" style="91" customWidth="1"/>
    <col min="4881" max="4881" width="11.109375" style="91" customWidth="1"/>
    <col min="4882" max="4882" width="9.109375" style="91"/>
    <col min="4883" max="4883" width="13.5546875" style="91" bestFit="1" customWidth="1"/>
    <col min="4884" max="5120" width="9.109375" style="91"/>
    <col min="5121" max="5121" width="9.33203125" style="91" bestFit="1" customWidth="1"/>
    <col min="5122" max="5122" width="7.33203125" style="91" customWidth="1"/>
    <col min="5123" max="5123" width="33.5546875" style="91" customWidth="1"/>
    <col min="5124" max="5124" width="11.44140625" style="91" customWidth="1"/>
    <col min="5125" max="5125" width="12.5546875" style="91" bestFit="1" customWidth="1"/>
    <col min="5126" max="5126" width="11.33203125" style="91" customWidth="1"/>
    <col min="5127" max="5127" width="11.5546875" style="91" bestFit="1" customWidth="1"/>
    <col min="5128" max="5128" width="13.5546875" style="91" customWidth="1"/>
    <col min="5129" max="5129" width="10.88671875" style="91" bestFit="1" customWidth="1"/>
    <col min="5130" max="5130" width="11.6640625" style="91" customWidth="1"/>
    <col min="5131" max="5133" width="10.88671875" style="91" bestFit="1" customWidth="1"/>
    <col min="5134" max="5134" width="11.33203125" style="91" customWidth="1"/>
    <col min="5135" max="5135" width="10.6640625" style="91" bestFit="1" customWidth="1"/>
    <col min="5136" max="5136" width="11.33203125" style="91" customWidth="1"/>
    <col min="5137" max="5137" width="11.109375" style="91" customWidth="1"/>
    <col min="5138" max="5138" width="9.109375" style="91"/>
    <col min="5139" max="5139" width="13.5546875" style="91" bestFit="1" customWidth="1"/>
    <col min="5140" max="5376" width="9.109375" style="91"/>
    <col min="5377" max="5377" width="9.33203125" style="91" bestFit="1" customWidth="1"/>
    <col min="5378" max="5378" width="7.33203125" style="91" customWidth="1"/>
    <col min="5379" max="5379" width="33.5546875" style="91" customWidth="1"/>
    <col min="5380" max="5380" width="11.44140625" style="91" customWidth="1"/>
    <col min="5381" max="5381" width="12.5546875" style="91" bestFit="1" customWidth="1"/>
    <col min="5382" max="5382" width="11.33203125" style="91" customWidth="1"/>
    <col min="5383" max="5383" width="11.5546875" style="91" bestFit="1" customWidth="1"/>
    <col min="5384" max="5384" width="13.5546875" style="91" customWidth="1"/>
    <col min="5385" max="5385" width="10.88671875" style="91" bestFit="1" customWidth="1"/>
    <col min="5386" max="5386" width="11.6640625" style="91" customWidth="1"/>
    <col min="5387" max="5389" width="10.88671875" style="91" bestFit="1" customWidth="1"/>
    <col min="5390" max="5390" width="11.33203125" style="91" customWidth="1"/>
    <col min="5391" max="5391" width="10.6640625" style="91" bestFit="1" customWidth="1"/>
    <col min="5392" max="5392" width="11.33203125" style="91" customWidth="1"/>
    <col min="5393" max="5393" width="11.109375" style="91" customWidth="1"/>
    <col min="5394" max="5394" width="9.109375" style="91"/>
    <col min="5395" max="5395" width="13.5546875" style="91" bestFit="1" customWidth="1"/>
    <col min="5396" max="5632" width="9.109375" style="91"/>
    <col min="5633" max="5633" width="9.33203125" style="91" bestFit="1" customWidth="1"/>
    <col min="5634" max="5634" width="7.33203125" style="91" customWidth="1"/>
    <col min="5635" max="5635" width="33.5546875" style="91" customWidth="1"/>
    <col min="5636" max="5636" width="11.44140625" style="91" customWidth="1"/>
    <col min="5637" max="5637" width="12.5546875" style="91" bestFit="1" customWidth="1"/>
    <col min="5638" max="5638" width="11.33203125" style="91" customWidth="1"/>
    <col min="5639" max="5639" width="11.5546875" style="91" bestFit="1" customWidth="1"/>
    <col min="5640" max="5640" width="13.5546875" style="91" customWidth="1"/>
    <col min="5641" max="5641" width="10.88671875" style="91" bestFit="1" customWidth="1"/>
    <col min="5642" max="5642" width="11.6640625" style="91" customWidth="1"/>
    <col min="5643" max="5645" width="10.88671875" style="91" bestFit="1" customWidth="1"/>
    <col min="5646" max="5646" width="11.33203125" style="91" customWidth="1"/>
    <col min="5647" max="5647" width="10.6640625" style="91" bestFit="1" customWidth="1"/>
    <col min="5648" max="5648" width="11.33203125" style="91" customWidth="1"/>
    <col min="5649" max="5649" width="11.109375" style="91" customWidth="1"/>
    <col min="5650" max="5650" width="9.109375" style="91"/>
    <col min="5651" max="5651" width="13.5546875" style="91" bestFit="1" customWidth="1"/>
    <col min="5652" max="5888" width="9.109375" style="91"/>
    <col min="5889" max="5889" width="9.33203125" style="91" bestFit="1" customWidth="1"/>
    <col min="5890" max="5890" width="7.33203125" style="91" customWidth="1"/>
    <col min="5891" max="5891" width="33.5546875" style="91" customWidth="1"/>
    <col min="5892" max="5892" width="11.44140625" style="91" customWidth="1"/>
    <col min="5893" max="5893" width="12.5546875" style="91" bestFit="1" customWidth="1"/>
    <col min="5894" max="5894" width="11.33203125" style="91" customWidth="1"/>
    <col min="5895" max="5895" width="11.5546875" style="91" bestFit="1" customWidth="1"/>
    <col min="5896" max="5896" width="13.5546875" style="91" customWidth="1"/>
    <col min="5897" max="5897" width="10.88671875" style="91" bestFit="1" customWidth="1"/>
    <col min="5898" max="5898" width="11.6640625" style="91" customWidth="1"/>
    <col min="5899" max="5901" width="10.88671875" style="91" bestFit="1" customWidth="1"/>
    <col min="5902" max="5902" width="11.33203125" style="91" customWidth="1"/>
    <col min="5903" max="5903" width="10.6640625" style="91" bestFit="1" customWidth="1"/>
    <col min="5904" max="5904" width="11.33203125" style="91" customWidth="1"/>
    <col min="5905" max="5905" width="11.109375" style="91" customWidth="1"/>
    <col min="5906" max="5906" width="9.109375" style="91"/>
    <col min="5907" max="5907" width="13.5546875" style="91" bestFit="1" customWidth="1"/>
    <col min="5908" max="6144" width="9.109375" style="91"/>
    <col min="6145" max="6145" width="9.33203125" style="91" bestFit="1" customWidth="1"/>
    <col min="6146" max="6146" width="7.33203125" style="91" customWidth="1"/>
    <col min="6147" max="6147" width="33.5546875" style="91" customWidth="1"/>
    <col min="6148" max="6148" width="11.44140625" style="91" customWidth="1"/>
    <col min="6149" max="6149" width="12.5546875" style="91" bestFit="1" customWidth="1"/>
    <col min="6150" max="6150" width="11.33203125" style="91" customWidth="1"/>
    <col min="6151" max="6151" width="11.5546875" style="91" bestFit="1" customWidth="1"/>
    <col min="6152" max="6152" width="13.5546875" style="91" customWidth="1"/>
    <col min="6153" max="6153" width="10.88671875" style="91" bestFit="1" customWidth="1"/>
    <col min="6154" max="6154" width="11.6640625" style="91" customWidth="1"/>
    <col min="6155" max="6157" width="10.88671875" style="91" bestFit="1" customWidth="1"/>
    <col min="6158" max="6158" width="11.33203125" style="91" customWidth="1"/>
    <col min="6159" max="6159" width="10.6640625" style="91" bestFit="1" customWidth="1"/>
    <col min="6160" max="6160" width="11.33203125" style="91" customWidth="1"/>
    <col min="6161" max="6161" width="11.109375" style="91" customWidth="1"/>
    <col min="6162" max="6162" width="9.109375" style="91"/>
    <col min="6163" max="6163" width="13.5546875" style="91" bestFit="1" customWidth="1"/>
    <col min="6164" max="6400" width="9.109375" style="91"/>
    <col min="6401" max="6401" width="9.33203125" style="91" bestFit="1" customWidth="1"/>
    <col min="6402" max="6402" width="7.33203125" style="91" customWidth="1"/>
    <col min="6403" max="6403" width="33.5546875" style="91" customWidth="1"/>
    <col min="6404" max="6404" width="11.44140625" style="91" customWidth="1"/>
    <col min="6405" max="6405" width="12.5546875" style="91" bestFit="1" customWidth="1"/>
    <col min="6406" max="6406" width="11.33203125" style="91" customWidth="1"/>
    <col min="6407" max="6407" width="11.5546875" style="91" bestFit="1" customWidth="1"/>
    <col min="6408" max="6408" width="13.5546875" style="91" customWidth="1"/>
    <col min="6409" max="6409" width="10.88671875" style="91" bestFit="1" customWidth="1"/>
    <col min="6410" max="6410" width="11.6640625" style="91" customWidth="1"/>
    <col min="6411" max="6413" width="10.88671875" style="91" bestFit="1" customWidth="1"/>
    <col min="6414" max="6414" width="11.33203125" style="91" customWidth="1"/>
    <col min="6415" max="6415" width="10.6640625" style="91" bestFit="1" customWidth="1"/>
    <col min="6416" max="6416" width="11.33203125" style="91" customWidth="1"/>
    <col min="6417" max="6417" width="11.109375" style="91" customWidth="1"/>
    <col min="6418" max="6418" width="9.109375" style="91"/>
    <col min="6419" max="6419" width="13.5546875" style="91" bestFit="1" customWidth="1"/>
    <col min="6420" max="6656" width="9.109375" style="91"/>
    <col min="6657" max="6657" width="9.33203125" style="91" bestFit="1" customWidth="1"/>
    <col min="6658" max="6658" width="7.33203125" style="91" customWidth="1"/>
    <col min="6659" max="6659" width="33.5546875" style="91" customWidth="1"/>
    <col min="6660" max="6660" width="11.44140625" style="91" customWidth="1"/>
    <col min="6661" max="6661" width="12.5546875" style="91" bestFit="1" customWidth="1"/>
    <col min="6662" max="6662" width="11.33203125" style="91" customWidth="1"/>
    <col min="6663" max="6663" width="11.5546875" style="91" bestFit="1" customWidth="1"/>
    <col min="6664" max="6664" width="13.5546875" style="91" customWidth="1"/>
    <col min="6665" max="6665" width="10.88671875" style="91" bestFit="1" customWidth="1"/>
    <col min="6666" max="6666" width="11.6640625" style="91" customWidth="1"/>
    <col min="6667" max="6669" width="10.88671875" style="91" bestFit="1" customWidth="1"/>
    <col min="6670" max="6670" width="11.33203125" style="91" customWidth="1"/>
    <col min="6671" max="6671" width="10.6640625" style="91" bestFit="1" customWidth="1"/>
    <col min="6672" max="6672" width="11.33203125" style="91" customWidth="1"/>
    <col min="6673" max="6673" width="11.109375" style="91" customWidth="1"/>
    <col min="6674" max="6674" width="9.109375" style="91"/>
    <col min="6675" max="6675" width="13.5546875" style="91" bestFit="1" customWidth="1"/>
    <col min="6676" max="6912" width="9.109375" style="91"/>
    <col min="6913" max="6913" width="9.33203125" style="91" bestFit="1" customWidth="1"/>
    <col min="6914" max="6914" width="7.33203125" style="91" customWidth="1"/>
    <col min="6915" max="6915" width="33.5546875" style="91" customWidth="1"/>
    <col min="6916" max="6916" width="11.44140625" style="91" customWidth="1"/>
    <col min="6917" max="6917" width="12.5546875" style="91" bestFit="1" customWidth="1"/>
    <col min="6918" max="6918" width="11.33203125" style="91" customWidth="1"/>
    <col min="6919" max="6919" width="11.5546875" style="91" bestFit="1" customWidth="1"/>
    <col min="6920" max="6920" width="13.5546875" style="91" customWidth="1"/>
    <col min="6921" max="6921" width="10.88671875" style="91" bestFit="1" customWidth="1"/>
    <col min="6922" max="6922" width="11.6640625" style="91" customWidth="1"/>
    <col min="6923" max="6925" width="10.88671875" style="91" bestFit="1" customWidth="1"/>
    <col min="6926" max="6926" width="11.33203125" style="91" customWidth="1"/>
    <col min="6927" max="6927" width="10.6640625" style="91" bestFit="1" customWidth="1"/>
    <col min="6928" max="6928" width="11.33203125" style="91" customWidth="1"/>
    <col min="6929" max="6929" width="11.109375" style="91" customWidth="1"/>
    <col min="6930" max="6930" width="9.109375" style="91"/>
    <col min="6931" max="6931" width="13.5546875" style="91" bestFit="1" customWidth="1"/>
    <col min="6932" max="7168" width="9.109375" style="91"/>
    <col min="7169" max="7169" width="9.33203125" style="91" bestFit="1" customWidth="1"/>
    <col min="7170" max="7170" width="7.33203125" style="91" customWidth="1"/>
    <col min="7171" max="7171" width="33.5546875" style="91" customWidth="1"/>
    <col min="7172" max="7172" width="11.44140625" style="91" customWidth="1"/>
    <col min="7173" max="7173" width="12.5546875" style="91" bestFit="1" customWidth="1"/>
    <col min="7174" max="7174" width="11.33203125" style="91" customWidth="1"/>
    <col min="7175" max="7175" width="11.5546875" style="91" bestFit="1" customWidth="1"/>
    <col min="7176" max="7176" width="13.5546875" style="91" customWidth="1"/>
    <col min="7177" max="7177" width="10.88671875" style="91" bestFit="1" customWidth="1"/>
    <col min="7178" max="7178" width="11.6640625" style="91" customWidth="1"/>
    <col min="7179" max="7181" width="10.88671875" style="91" bestFit="1" customWidth="1"/>
    <col min="7182" max="7182" width="11.33203125" style="91" customWidth="1"/>
    <col min="7183" max="7183" width="10.6640625" style="91" bestFit="1" customWidth="1"/>
    <col min="7184" max="7184" width="11.33203125" style="91" customWidth="1"/>
    <col min="7185" max="7185" width="11.109375" style="91" customWidth="1"/>
    <col min="7186" max="7186" width="9.109375" style="91"/>
    <col min="7187" max="7187" width="13.5546875" style="91" bestFit="1" customWidth="1"/>
    <col min="7188" max="7424" width="9.109375" style="91"/>
    <col min="7425" max="7425" width="9.33203125" style="91" bestFit="1" customWidth="1"/>
    <col min="7426" max="7426" width="7.33203125" style="91" customWidth="1"/>
    <col min="7427" max="7427" width="33.5546875" style="91" customWidth="1"/>
    <col min="7428" max="7428" width="11.44140625" style="91" customWidth="1"/>
    <col min="7429" max="7429" width="12.5546875" style="91" bestFit="1" customWidth="1"/>
    <col min="7430" max="7430" width="11.33203125" style="91" customWidth="1"/>
    <col min="7431" max="7431" width="11.5546875" style="91" bestFit="1" customWidth="1"/>
    <col min="7432" max="7432" width="13.5546875" style="91" customWidth="1"/>
    <col min="7433" max="7433" width="10.88671875" style="91" bestFit="1" customWidth="1"/>
    <col min="7434" max="7434" width="11.6640625" style="91" customWidth="1"/>
    <col min="7435" max="7437" width="10.88671875" style="91" bestFit="1" customWidth="1"/>
    <col min="7438" max="7438" width="11.33203125" style="91" customWidth="1"/>
    <col min="7439" max="7439" width="10.6640625" style="91" bestFit="1" customWidth="1"/>
    <col min="7440" max="7440" width="11.33203125" style="91" customWidth="1"/>
    <col min="7441" max="7441" width="11.109375" style="91" customWidth="1"/>
    <col min="7442" max="7442" width="9.109375" style="91"/>
    <col min="7443" max="7443" width="13.5546875" style="91" bestFit="1" customWidth="1"/>
    <col min="7444" max="7680" width="9.109375" style="91"/>
    <col min="7681" max="7681" width="9.33203125" style="91" bestFit="1" customWidth="1"/>
    <col min="7682" max="7682" width="7.33203125" style="91" customWidth="1"/>
    <col min="7683" max="7683" width="33.5546875" style="91" customWidth="1"/>
    <col min="7684" max="7684" width="11.44140625" style="91" customWidth="1"/>
    <col min="7685" max="7685" width="12.5546875" style="91" bestFit="1" customWidth="1"/>
    <col min="7686" max="7686" width="11.33203125" style="91" customWidth="1"/>
    <col min="7687" max="7687" width="11.5546875" style="91" bestFit="1" customWidth="1"/>
    <col min="7688" max="7688" width="13.5546875" style="91" customWidth="1"/>
    <col min="7689" max="7689" width="10.88671875" style="91" bestFit="1" customWidth="1"/>
    <col min="7690" max="7690" width="11.6640625" style="91" customWidth="1"/>
    <col min="7691" max="7693" width="10.88671875" style="91" bestFit="1" customWidth="1"/>
    <col min="7694" max="7694" width="11.33203125" style="91" customWidth="1"/>
    <col min="7695" max="7695" width="10.6640625" style="91" bestFit="1" customWidth="1"/>
    <col min="7696" max="7696" width="11.33203125" style="91" customWidth="1"/>
    <col min="7697" max="7697" width="11.109375" style="91" customWidth="1"/>
    <col min="7698" max="7698" width="9.109375" style="91"/>
    <col min="7699" max="7699" width="13.5546875" style="91" bestFit="1" customWidth="1"/>
    <col min="7700" max="7936" width="9.109375" style="91"/>
    <col min="7937" max="7937" width="9.33203125" style="91" bestFit="1" customWidth="1"/>
    <col min="7938" max="7938" width="7.33203125" style="91" customWidth="1"/>
    <col min="7939" max="7939" width="33.5546875" style="91" customWidth="1"/>
    <col min="7940" max="7940" width="11.44140625" style="91" customWidth="1"/>
    <col min="7941" max="7941" width="12.5546875" style="91" bestFit="1" customWidth="1"/>
    <col min="7942" max="7942" width="11.33203125" style="91" customWidth="1"/>
    <col min="7943" max="7943" width="11.5546875" style="91" bestFit="1" customWidth="1"/>
    <col min="7944" max="7944" width="13.5546875" style="91" customWidth="1"/>
    <col min="7945" max="7945" width="10.88671875" style="91" bestFit="1" customWidth="1"/>
    <col min="7946" max="7946" width="11.6640625" style="91" customWidth="1"/>
    <col min="7947" max="7949" width="10.88671875" style="91" bestFit="1" customWidth="1"/>
    <col min="7950" max="7950" width="11.33203125" style="91" customWidth="1"/>
    <col min="7951" max="7951" width="10.6640625" style="91" bestFit="1" customWidth="1"/>
    <col min="7952" max="7952" width="11.33203125" style="91" customWidth="1"/>
    <col min="7953" max="7953" width="11.109375" style="91" customWidth="1"/>
    <col min="7954" max="7954" width="9.109375" style="91"/>
    <col min="7955" max="7955" width="13.5546875" style="91" bestFit="1" customWidth="1"/>
    <col min="7956" max="8192" width="9.109375" style="91"/>
    <col min="8193" max="8193" width="9.33203125" style="91" bestFit="1" customWidth="1"/>
    <col min="8194" max="8194" width="7.33203125" style="91" customWidth="1"/>
    <col min="8195" max="8195" width="33.5546875" style="91" customWidth="1"/>
    <col min="8196" max="8196" width="11.44140625" style="91" customWidth="1"/>
    <col min="8197" max="8197" width="12.5546875" style="91" bestFit="1" customWidth="1"/>
    <col min="8198" max="8198" width="11.33203125" style="91" customWidth="1"/>
    <col min="8199" max="8199" width="11.5546875" style="91" bestFit="1" customWidth="1"/>
    <col min="8200" max="8200" width="13.5546875" style="91" customWidth="1"/>
    <col min="8201" max="8201" width="10.88671875" style="91" bestFit="1" customWidth="1"/>
    <col min="8202" max="8202" width="11.6640625" style="91" customWidth="1"/>
    <col min="8203" max="8205" width="10.88671875" style="91" bestFit="1" customWidth="1"/>
    <col min="8206" max="8206" width="11.33203125" style="91" customWidth="1"/>
    <col min="8207" max="8207" width="10.6640625" style="91" bestFit="1" customWidth="1"/>
    <col min="8208" max="8208" width="11.33203125" style="91" customWidth="1"/>
    <col min="8209" max="8209" width="11.109375" style="91" customWidth="1"/>
    <col min="8210" max="8210" width="9.109375" style="91"/>
    <col min="8211" max="8211" width="13.5546875" style="91" bestFit="1" customWidth="1"/>
    <col min="8212" max="8448" width="9.109375" style="91"/>
    <col min="8449" max="8449" width="9.33203125" style="91" bestFit="1" customWidth="1"/>
    <col min="8450" max="8450" width="7.33203125" style="91" customWidth="1"/>
    <col min="8451" max="8451" width="33.5546875" style="91" customWidth="1"/>
    <col min="8452" max="8452" width="11.44140625" style="91" customWidth="1"/>
    <col min="8453" max="8453" width="12.5546875" style="91" bestFit="1" customWidth="1"/>
    <col min="8454" max="8454" width="11.33203125" style="91" customWidth="1"/>
    <col min="8455" max="8455" width="11.5546875" style="91" bestFit="1" customWidth="1"/>
    <col min="8456" max="8456" width="13.5546875" style="91" customWidth="1"/>
    <col min="8457" max="8457" width="10.88671875" style="91" bestFit="1" customWidth="1"/>
    <col min="8458" max="8458" width="11.6640625" style="91" customWidth="1"/>
    <col min="8459" max="8461" width="10.88671875" style="91" bestFit="1" customWidth="1"/>
    <col min="8462" max="8462" width="11.33203125" style="91" customWidth="1"/>
    <col min="8463" max="8463" width="10.6640625" style="91" bestFit="1" customWidth="1"/>
    <col min="8464" max="8464" width="11.33203125" style="91" customWidth="1"/>
    <col min="8465" max="8465" width="11.109375" style="91" customWidth="1"/>
    <col min="8466" max="8466" width="9.109375" style="91"/>
    <col min="8467" max="8467" width="13.5546875" style="91" bestFit="1" customWidth="1"/>
    <col min="8468" max="8704" width="9.109375" style="91"/>
    <col min="8705" max="8705" width="9.33203125" style="91" bestFit="1" customWidth="1"/>
    <col min="8706" max="8706" width="7.33203125" style="91" customWidth="1"/>
    <col min="8707" max="8707" width="33.5546875" style="91" customWidth="1"/>
    <col min="8708" max="8708" width="11.44140625" style="91" customWidth="1"/>
    <col min="8709" max="8709" width="12.5546875" style="91" bestFit="1" customWidth="1"/>
    <col min="8710" max="8710" width="11.33203125" style="91" customWidth="1"/>
    <col min="8711" max="8711" width="11.5546875" style="91" bestFit="1" customWidth="1"/>
    <col min="8712" max="8712" width="13.5546875" style="91" customWidth="1"/>
    <col min="8713" max="8713" width="10.88671875" style="91" bestFit="1" customWidth="1"/>
    <col min="8714" max="8714" width="11.6640625" style="91" customWidth="1"/>
    <col min="8715" max="8717" width="10.88671875" style="91" bestFit="1" customWidth="1"/>
    <col min="8718" max="8718" width="11.33203125" style="91" customWidth="1"/>
    <col min="8719" max="8719" width="10.6640625" style="91" bestFit="1" customWidth="1"/>
    <col min="8720" max="8720" width="11.33203125" style="91" customWidth="1"/>
    <col min="8721" max="8721" width="11.109375" style="91" customWidth="1"/>
    <col min="8722" max="8722" width="9.109375" style="91"/>
    <col min="8723" max="8723" width="13.5546875" style="91" bestFit="1" customWidth="1"/>
    <col min="8724" max="8960" width="9.109375" style="91"/>
    <col min="8961" max="8961" width="9.33203125" style="91" bestFit="1" customWidth="1"/>
    <col min="8962" max="8962" width="7.33203125" style="91" customWidth="1"/>
    <col min="8963" max="8963" width="33.5546875" style="91" customWidth="1"/>
    <col min="8964" max="8964" width="11.44140625" style="91" customWidth="1"/>
    <col min="8965" max="8965" width="12.5546875" style="91" bestFit="1" customWidth="1"/>
    <col min="8966" max="8966" width="11.33203125" style="91" customWidth="1"/>
    <col min="8967" max="8967" width="11.5546875" style="91" bestFit="1" customWidth="1"/>
    <col min="8968" max="8968" width="13.5546875" style="91" customWidth="1"/>
    <col min="8969" max="8969" width="10.88671875" style="91" bestFit="1" customWidth="1"/>
    <col min="8970" max="8970" width="11.6640625" style="91" customWidth="1"/>
    <col min="8971" max="8973" width="10.88671875" style="91" bestFit="1" customWidth="1"/>
    <col min="8974" max="8974" width="11.33203125" style="91" customWidth="1"/>
    <col min="8975" max="8975" width="10.6640625" style="91" bestFit="1" customWidth="1"/>
    <col min="8976" max="8976" width="11.33203125" style="91" customWidth="1"/>
    <col min="8977" max="8977" width="11.109375" style="91" customWidth="1"/>
    <col min="8978" max="8978" width="9.109375" style="91"/>
    <col min="8979" max="8979" width="13.5546875" style="91" bestFit="1" customWidth="1"/>
    <col min="8980" max="9216" width="9.109375" style="91"/>
    <col min="9217" max="9217" width="9.33203125" style="91" bestFit="1" customWidth="1"/>
    <col min="9218" max="9218" width="7.33203125" style="91" customWidth="1"/>
    <col min="9219" max="9219" width="33.5546875" style="91" customWidth="1"/>
    <col min="9220" max="9220" width="11.44140625" style="91" customWidth="1"/>
    <col min="9221" max="9221" width="12.5546875" style="91" bestFit="1" customWidth="1"/>
    <col min="9222" max="9222" width="11.33203125" style="91" customWidth="1"/>
    <col min="9223" max="9223" width="11.5546875" style="91" bestFit="1" customWidth="1"/>
    <col min="9224" max="9224" width="13.5546875" style="91" customWidth="1"/>
    <col min="9225" max="9225" width="10.88671875" style="91" bestFit="1" customWidth="1"/>
    <col min="9226" max="9226" width="11.6640625" style="91" customWidth="1"/>
    <col min="9227" max="9229" width="10.88671875" style="91" bestFit="1" customWidth="1"/>
    <col min="9230" max="9230" width="11.33203125" style="91" customWidth="1"/>
    <col min="9231" max="9231" width="10.6640625" style="91" bestFit="1" customWidth="1"/>
    <col min="9232" max="9232" width="11.33203125" style="91" customWidth="1"/>
    <col min="9233" max="9233" width="11.109375" style="91" customWidth="1"/>
    <col min="9234" max="9234" width="9.109375" style="91"/>
    <col min="9235" max="9235" width="13.5546875" style="91" bestFit="1" customWidth="1"/>
    <col min="9236" max="9472" width="9.109375" style="91"/>
    <col min="9473" max="9473" width="9.33203125" style="91" bestFit="1" customWidth="1"/>
    <col min="9474" max="9474" width="7.33203125" style="91" customWidth="1"/>
    <col min="9475" max="9475" width="33.5546875" style="91" customWidth="1"/>
    <col min="9476" max="9476" width="11.44140625" style="91" customWidth="1"/>
    <col min="9477" max="9477" width="12.5546875" style="91" bestFit="1" customWidth="1"/>
    <col min="9478" max="9478" width="11.33203125" style="91" customWidth="1"/>
    <col min="9479" max="9479" width="11.5546875" style="91" bestFit="1" customWidth="1"/>
    <col min="9480" max="9480" width="13.5546875" style="91" customWidth="1"/>
    <col min="9481" max="9481" width="10.88671875" style="91" bestFit="1" customWidth="1"/>
    <col min="9482" max="9482" width="11.6640625" style="91" customWidth="1"/>
    <col min="9483" max="9485" width="10.88671875" style="91" bestFit="1" customWidth="1"/>
    <col min="9486" max="9486" width="11.33203125" style="91" customWidth="1"/>
    <col min="9487" max="9487" width="10.6640625" style="91" bestFit="1" customWidth="1"/>
    <col min="9488" max="9488" width="11.33203125" style="91" customWidth="1"/>
    <col min="9489" max="9489" width="11.109375" style="91" customWidth="1"/>
    <col min="9490" max="9490" width="9.109375" style="91"/>
    <col min="9491" max="9491" width="13.5546875" style="91" bestFit="1" customWidth="1"/>
    <col min="9492" max="9728" width="9.109375" style="91"/>
    <col min="9729" max="9729" width="9.33203125" style="91" bestFit="1" customWidth="1"/>
    <col min="9730" max="9730" width="7.33203125" style="91" customWidth="1"/>
    <col min="9731" max="9731" width="33.5546875" style="91" customWidth="1"/>
    <col min="9732" max="9732" width="11.44140625" style="91" customWidth="1"/>
    <col min="9733" max="9733" width="12.5546875" style="91" bestFit="1" customWidth="1"/>
    <col min="9734" max="9734" width="11.33203125" style="91" customWidth="1"/>
    <col min="9735" max="9735" width="11.5546875" style="91" bestFit="1" customWidth="1"/>
    <col min="9736" max="9736" width="13.5546875" style="91" customWidth="1"/>
    <col min="9737" max="9737" width="10.88671875" style="91" bestFit="1" customWidth="1"/>
    <col min="9738" max="9738" width="11.6640625" style="91" customWidth="1"/>
    <col min="9739" max="9741" width="10.88671875" style="91" bestFit="1" customWidth="1"/>
    <col min="9742" max="9742" width="11.33203125" style="91" customWidth="1"/>
    <col min="9743" max="9743" width="10.6640625" style="91" bestFit="1" customWidth="1"/>
    <col min="9744" max="9744" width="11.33203125" style="91" customWidth="1"/>
    <col min="9745" max="9745" width="11.109375" style="91" customWidth="1"/>
    <col min="9746" max="9746" width="9.109375" style="91"/>
    <col min="9747" max="9747" width="13.5546875" style="91" bestFit="1" customWidth="1"/>
    <col min="9748" max="9984" width="9.109375" style="91"/>
    <col min="9985" max="9985" width="9.33203125" style="91" bestFit="1" customWidth="1"/>
    <col min="9986" max="9986" width="7.33203125" style="91" customWidth="1"/>
    <col min="9987" max="9987" width="33.5546875" style="91" customWidth="1"/>
    <col min="9988" max="9988" width="11.44140625" style="91" customWidth="1"/>
    <col min="9989" max="9989" width="12.5546875" style="91" bestFit="1" customWidth="1"/>
    <col min="9990" max="9990" width="11.33203125" style="91" customWidth="1"/>
    <col min="9991" max="9991" width="11.5546875" style="91" bestFit="1" customWidth="1"/>
    <col min="9992" max="9992" width="13.5546875" style="91" customWidth="1"/>
    <col min="9993" max="9993" width="10.88671875" style="91" bestFit="1" customWidth="1"/>
    <col min="9994" max="9994" width="11.6640625" style="91" customWidth="1"/>
    <col min="9995" max="9997" width="10.88671875" style="91" bestFit="1" customWidth="1"/>
    <col min="9998" max="9998" width="11.33203125" style="91" customWidth="1"/>
    <col min="9999" max="9999" width="10.6640625" style="91" bestFit="1" customWidth="1"/>
    <col min="10000" max="10000" width="11.33203125" style="91" customWidth="1"/>
    <col min="10001" max="10001" width="11.109375" style="91" customWidth="1"/>
    <col min="10002" max="10002" width="9.109375" style="91"/>
    <col min="10003" max="10003" width="13.5546875" style="91" bestFit="1" customWidth="1"/>
    <col min="10004" max="10240" width="9.109375" style="91"/>
    <col min="10241" max="10241" width="9.33203125" style="91" bestFit="1" customWidth="1"/>
    <col min="10242" max="10242" width="7.33203125" style="91" customWidth="1"/>
    <col min="10243" max="10243" width="33.5546875" style="91" customWidth="1"/>
    <col min="10244" max="10244" width="11.44140625" style="91" customWidth="1"/>
    <col min="10245" max="10245" width="12.5546875" style="91" bestFit="1" customWidth="1"/>
    <col min="10246" max="10246" width="11.33203125" style="91" customWidth="1"/>
    <col min="10247" max="10247" width="11.5546875" style="91" bestFit="1" customWidth="1"/>
    <col min="10248" max="10248" width="13.5546875" style="91" customWidth="1"/>
    <col min="10249" max="10249" width="10.88671875" style="91" bestFit="1" customWidth="1"/>
    <col min="10250" max="10250" width="11.6640625" style="91" customWidth="1"/>
    <col min="10251" max="10253" width="10.88671875" style="91" bestFit="1" customWidth="1"/>
    <col min="10254" max="10254" width="11.33203125" style="91" customWidth="1"/>
    <col min="10255" max="10255" width="10.6640625" style="91" bestFit="1" customWidth="1"/>
    <col min="10256" max="10256" width="11.33203125" style="91" customWidth="1"/>
    <col min="10257" max="10257" width="11.109375" style="91" customWidth="1"/>
    <col min="10258" max="10258" width="9.109375" style="91"/>
    <col min="10259" max="10259" width="13.5546875" style="91" bestFit="1" customWidth="1"/>
    <col min="10260" max="10496" width="9.109375" style="91"/>
    <col min="10497" max="10497" width="9.33203125" style="91" bestFit="1" customWidth="1"/>
    <col min="10498" max="10498" width="7.33203125" style="91" customWidth="1"/>
    <col min="10499" max="10499" width="33.5546875" style="91" customWidth="1"/>
    <col min="10500" max="10500" width="11.44140625" style="91" customWidth="1"/>
    <col min="10501" max="10501" width="12.5546875" style="91" bestFit="1" customWidth="1"/>
    <col min="10502" max="10502" width="11.33203125" style="91" customWidth="1"/>
    <col min="10503" max="10503" width="11.5546875" style="91" bestFit="1" customWidth="1"/>
    <col min="10504" max="10504" width="13.5546875" style="91" customWidth="1"/>
    <col min="10505" max="10505" width="10.88671875" style="91" bestFit="1" customWidth="1"/>
    <col min="10506" max="10506" width="11.6640625" style="91" customWidth="1"/>
    <col min="10507" max="10509" width="10.88671875" style="91" bestFit="1" customWidth="1"/>
    <col min="10510" max="10510" width="11.33203125" style="91" customWidth="1"/>
    <col min="10511" max="10511" width="10.6640625" style="91" bestFit="1" customWidth="1"/>
    <col min="10512" max="10512" width="11.33203125" style="91" customWidth="1"/>
    <col min="10513" max="10513" width="11.109375" style="91" customWidth="1"/>
    <col min="10514" max="10514" width="9.109375" style="91"/>
    <col min="10515" max="10515" width="13.5546875" style="91" bestFit="1" customWidth="1"/>
    <col min="10516" max="10752" width="9.109375" style="91"/>
    <col min="10753" max="10753" width="9.33203125" style="91" bestFit="1" customWidth="1"/>
    <col min="10754" max="10754" width="7.33203125" style="91" customWidth="1"/>
    <col min="10755" max="10755" width="33.5546875" style="91" customWidth="1"/>
    <col min="10756" max="10756" width="11.44140625" style="91" customWidth="1"/>
    <col min="10757" max="10757" width="12.5546875" style="91" bestFit="1" customWidth="1"/>
    <col min="10758" max="10758" width="11.33203125" style="91" customWidth="1"/>
    <col min="10759" max="10759" width="11.5546875" style="91" bestFit="1" customWidth="1"/>
    <col min="10760" max="10760" width="13.5546875" style="91" customWidth="1"/>
    <col min="10761" max="10761" width="10.88671875" style="91" bestFit="1" customWidth="1"/>
    <col min="10762" max="10762" width="11.6640625" style="91" customWidth="1"/>
    <col min="10763" max="10765" width="10.88671875" style="91" bestFit="1" customWidth="1"/>
    <col min="10766" max="10766" width="11.33203125" style="91" customWidth="1"/>
    <col min="10767" max="10767" width="10.6640625" style="91" bestFit="1" customWidth="1"/>
    <col min="10768" max="10768" width="11.33203125" style="91" customWidth="1"/>
    <col min="10769" max="10769" width="11.109375" style="91" customWidth="1"/>
    <col min="10770" max="10770" width="9.109375" style="91"/>
    <col min="10771" max="10771" width="13.5546875" style="91" bestFit="1" customWidth="1"/>
    <col min="10772" max="11008" width="9.109375" style="91"/>
    <col min="11009" max="11009" width="9.33203125" style="91" bestFit="1" customWidth="1"/>
    <col min="11010" max="11010" width="7.33203125" style="91" customWidth="1"/>
    <col min="11011" max="11011" width="33.5546875" style="91" customWidth="1"/>
    <col min="11012" max="11012" width="11.44140625" style="91" customWidth="1"/>
    <col min="11013" max="11013" width="12.5546875" style="91" bestFit="1" customWidth="1"/>
    <col min="11014" max="11014" width="11.33203125" style="91" customWidth="1"/>
    <col min="11015" max="11015" width="11.5546875" style="91" bestFit="1" customWidth="1"/>
    <col min="11016" max="11016" width="13.5546875" style="91" customWidth="1"/>
    <col min="11017" max="11017" width="10.88671875" style="91" bestFit="1" customWidth="1"/>
    <col min="11018" max="11018" width="11.6640625" style="91" customWidth="1"/>
    <col min="11019" max="11021" width="10.88671875" style="91" bestFit="1" customWidth="1"/>
    <col min="11022" max="11022" width="11.33203125" style="91" customWidth="1"/>
    <col min="11023" max="11023" width="10.6640625" style="91" bestFit="1" customWidth="1"/>
    <col min="11024" max="11024" width="11.33203125" style="91" customWidth="1"/>
    <col min="11025" max="11025" width="11.109375" style="91" customWidth="1"/>
    <col min="11026" max="11026" width="9.109375" style="91"/>
    <col min="11027" max="11027" width="13.5546875" style="91" bestFit="1" customWidth="1"/>
    <col min="11028" max="11264" width="9.109375" style="91"/>
    <col min="11265" max="11265" width="9.33203125" style="91" bestFit="1" customWidth="1"/>
    <col min="11266" max="11266" width="7.33203125" style="91" customWidth="1"/>
    <col min="11267" max="11267" width="33.5546875" style="91" customWidth="1"/>
    <col min="11268" max="11268" width="11.44140625" style="91" customWidth="1"/>
    <col min="11269" max="11269" width="12.5546875" style="91" bestFit="1" customWidth="1"/>
    <col min="11270" max="11270" width="11.33203125" style="91" customWidth="1"/>
    <col min="11271" max="11271" width="11.5546875" style="91" bestFit="1" customWidth="1"/>
    <col min="11272" max="11272" width="13.5546875" style="91" customWidth="1"/>
    <col min="11273" max="11273" width="10.88671875" style="91" bestFit="1" customWidth="1"/>
    <col min="11274" max="11274" width="11.6640625" style="91" customWidth="1"/>
    <col min="11275" max="11277" width="10.88671875" style="91" bestFit="1" customWidth="1"/>
    <col min="11278" max="11278" width="11.33203125" style="91" customWidth="1"/>
    <col min="11279" max="11279" width="10.6640625" style="91" bestFit="1" customWidth="1"/>
    <col min="11280" max="11280" width="11.33203125" style="91" customWidth="1"/>
    <col min="11281" max="11281" width="11.109375" style="91" customWidth="1"/>
    <col min="11282" max="11282" width="9.109375" style="91"/>
    <col min="11283" max="11283" width="13.5546875" style="91" bestFit="1" customWidth="1"/>
    <col min="11284" max="11520" width="9.109375" style="91"/>
    <col min="11521" max="11521" width="9.33203125" style="91" bestFit="1" customWidth="1"/>
    <col min="11522" max="11522" width="7.33203125" style="91" customWidth="1"/>
    <col min="11523" max="11523" width="33.5546875" style="91" customWidth="1"/>
    <col min="11524" max="11524" width="11.44140625" style="91" customWidth="1"/>
    <col min="11525" max="11525" width="12.5546875" style="91" bestFit="1" customWidth="1"/>
    <col min="11526" max="11526" width="11.33203125" style="91" customWidth="1"/>
    <col min="11527" max="11527" width="11.5546875" style="91" bestFit="1" customWidth="1"/>
    <col min="11528" max="11528" width="13.5546875" style="91" customWidth="1"/>
    <col min="11529" max="11529" width="10.88671875" style="91" bestFit="1" customWidth="1"/>
    <col min="11530" max="11530" width="11.6640625" style="91" customWidth="1"/>
    <col min="11531" max="11533" width="10.88671875" style="91" bestFit="1" customWidth="1"/>
    <col min="11534" max="11534" width="11.33203125" style="91" customWidth="1"/>
    <col min="11535" max="11535" width="10.6640625" style="91" bestFit="1" customWidth="1"/>
    <col min="11536" max="11536" width="11.33203125" style="91" customWidth="1"/>
    <col min="11537" max="11537" width="11.109375" style="91" customWidth="1"/>
    <col min="11538" max="11538" width="9.109375" style="91"/>
    <col min="11539" max="11539" width="13.5546875" style="91" bestFit="1" customWidth="1"/>
    <col min="11540" max="11776" width="9.109375" style="91"/>
    <col min="11777" max="11777" width="9.33203125" style="91" bestFit="1" customWidth="1"/>
    <col min="11778" max="11778" width="7.33203125" style="91" customWidth="1"/>
    <col min="11779" max="11779" width="33.5546875" style="91" customWidth="1"/>
    <col min="11780" max="11780" width="11.44140625" style="91" customWidth="1"/>
    <col min="11781" max="11781" width="12.5546875" style="91" bestFit="1" customWidth="1"/>
    <col min="11782" max="11782" width="11.33203125" style="91" customWidth="1"/>
    <col min="11783" max="11783" width="11.5546875" style="91" bestFit="1" customWidth="1"/>
    <col min="11784" max="11784" width="13.5546875" style="91" customWidth="1"/>
    <col min="11785" max="11785" width="10.88671875" style="91" bestFit="1" customWidth="1"/>
    <col min="11786" max="11786" width="11.6640625" style="91" customWidth="1"/>
    <col min="11787" max="11789" width="10.88671875" style="91" bestFit="1" customWidth="1"/>
    <col min="11790" max="11790" width="11.33203125" style="91" customWidth="1"/>
    <col min="11791" max="11791" width="10.6640625" style="91" bestFit="1" customWidth="1"/>
    <col min="11792" max="11792" width="11.33203125" style="91" customWidth="1"/>
    <col min="11793" max="11793" width="11.109375" style="91" customWidth="1"/>
    <col min="11794" max="11794" width="9.109375" style="91"/>
    <col min="11795" max="11795" width="13.5546875" style="91" bestFit="1" customWidth="1"/>
    <col min="11796" max="12032" width="9.109375" style="91"/>
    <col min="12033" max="12033" width="9.33203125" style="91" bestFit="1" customWidth="1"/>
    <col min="12034" max="12034" width="7.33203125" style="91" customWidth="1"/>
    <col min="12035" max="12035" width="33.5546875" style="91" customWidth="1"/>
    <col min="12036" max="12036" width="11.44140625" style="91" customWidth="1"/>
    <col min="12037" max="12037" width="12.5546875" style="91" bestFit="1" customWidth="1"/>
    <col min="12038" max="12038" width="11.33203125" style="91" customWidth="1"/>
    <col min="12039" max="12039" width="11.5546875" style="91" bestFit="1" customWidth="1"/>
    <col min="12040" max="12040" width="13.5546875" style="91" customWidth="1"/>
    <col min="12041" max="12041" width="10.88671875" style="91" bestFit="1" customWidth="1"/>
    <col min="12042" max="12042" width="11.6640625" style="91" customWidth="1"/>
    <col min="12043" max="12045" width="10.88671875" style="91" bestFit="1" customWidth="1"/>
    <col min="12046" max="12046" width="11.33203125" style="91" customWidth="1"/>
    <col min="12047" max="12047" width="10.6640625" style="91" bestFit="1" customWidth="1"/>
    <col min="12048" max="12048" width="11.33203125" style="91" customWidth="1"/>
    <col min="12049" max="12049" width="11.109375" style="91" customWidth="1"/>
    <col min="12050" max="12050" width="9.109375" style="91"/>
    <col min="12051" max="12051" width="13.5546875" style="91" bestFit="1" customWidth="1"/>
    <col min="12052" max="12288" width="9.109375" style="91"/>
    <col min="12289" max="12289" width="9.33203125" style="91" bestFit="1" customWidth="1"/>
    <col min="12290" max="12290" width="7.33203125" style="91" customWidth="1"/>
    <col min="12291" max="12291" width="33.5546875" style="91" customWidth="1"/>
    <col min="12292" max="12292" width="11.44140625" style="91" customWidth="1"/>
    <col min="12293" max="12293" width="12.5546875" style="91" bestFit="1" customWidth="1"/>
    <col min="12294" max="12294" width="11.33203125" style="91" customWidth="1"/>
    <col min="12295" max="12295" width="11.5546875" style="91" bestFit="1" customWidth="1"/>
    <col min="12296" max="12296" width="13.5546875" style="91" customWidth="1"/>
    <col min="12297" max="12297" width="10.88671875" style="91" bestFit="1" customWidth="1"/>
    <col min="12298" max="12298" width="11.6640625" style="91" customWidth="1"/>
    <col min="12299" max="12301" width="10.88671875" style="91" bestFit="1" customWidth="1"/>
    <col min="12302" max="12302" width="11.33203125" style="91" customWidth="1"/>
    <col min="12303" max="12303" width="10.6640625" style="91" bestFit="1" customWidth="1"/>
    <col min="12304" max="12304" width="11.33203125" style="91" customWidth="1"/>
    <col min="12305" max="12305" width="11.109375" style="91" customWidth="1"/>
    <col min="12306" max="12306" width="9.109375" style="91"/>
    <col min="12307" max="12307" width="13.5546875" style="91" bestFit="1" customWidth="1"/>
    <col min="12308" max="12544" width="9.109375" style="91"/>
    <col min="12545" max="12545" width="9.33203125" style="91" bestFit="1" customWidth="1"/>
    <col min="12546" max="12546" width="7.33203125" style="91" customWidth="1"/>
    <col min="12547" max="12547" width="33.5546875" style="91" customWidth="1"/>
    <col min="12548" max="12548" width="11.44140625" style="91" customWidth="1"/>
    <col min="12549" max="12549" width="12.5546875" style="91" bestFit="1" customWidth="1"/>
    <col min="12550" max="12550" width="11.33203125" style="91" customWidth="1"/>
    <col min="12551" max="12551" width="11.5546875" style="91" bestFit="1" customWidth="1"/>
    <col min="12552" max="12552" width="13.5546875" style="91" customWidth="1"/>
    <col min="12553" max="12553" width="10.88671875" style="91" bestFit="1" customWidth="1"/>
    <col min="12554" max="12554" width="11.6640625" style="91" customWidth="1"/>
    <col min="12555" max="12557" width="10.88671875" style="91" bestFit="1" customWidth="1"/>
    <col min="12558" max="12558" width="11.33203125" style="91" customWidth="1"/>
    <col min="12559" max="12559" width="10.6640625" style="91" bestFit="1" customWidth="1"/>
    <col min="12560" max="12560" width="11.33203125" style="91" customWidth="1"/>
    <col min="12561" max="12561" width="11.109375" style="91" customWidth="1"/>
    <col min="12562" max="12562" width="9.109375" style="91"/>
    <col min="12563" max="12563" width="13.5546875" style="91" bestFit="1" customWidth="1"/>
    <col min="12564" max="12800" width="9.109375" style="91"/>
    <col min="12801" max="12801" width="9.33203125" style="91" bestFit="1" customWidth="1"/>
    <col min="12802" max="12802" width="7.33203125" style="91" customWidth="1"/>
    <col min="12803" max="12803" width="33.5546875" style="91" customWidth="1"/>
    <col min="12804" max="12804" width="11.44140625" style="91" customWidth="1"/>
    <col min="12805" max="12805" width="12.5546875" style="91" bestFit="1" customWidth="1"/>
    <col min="12806" max="12806" width="11.33203125" style="91" customWidth="1"/>
    <col min="12807" max="12807" width="11.5546875" style="91" bestFit="1" customWidth="1"/>
    <col min="12808" max="12808" width="13.5546875" style="91" customWidth="1"/>
    <col min="12809" max="12809" width="10.88671875" style="91" bestFit="1" customWidth="1"/>
    <col min="12810" max="12810" width="11.6640625" style="91" customWidth="1"/>
    <col min="12811" max="12813" width="10.88671875" style="91" bestFit="1" customWidth="1"/>
    <col min="12814" max="12814" width="11.33203125" style="91" customWidth="1"/>
    <col min="12815" max="12815" width="10.6640625" style="91" bestFit="1" customWidth="1"/>
    <col min="12816" max="12816" width="11.33203125" style="91" customWidth="1"/>
    <col min="12817" max="12817" width="11.109375" style="91" customWidth="1"/>
    <col min="12818" max="12818" width="9.109375" style="91"/>
    <col min="12819" max="12819" width="13.5546875" style="91" bestFit="1" customWidth="1"/>
    <col min="12820" max="13056" width="9.109375" style="91"/>
    <col min="13057" max="13057" width="9.33203125" style="91" bestFit="1" customWidth="1"/>
    <col min="13058" max="13058" width="7.33203125" style="91" customWidth="1"/>
    <col min="13059" max="13059" width="33.5546875" style="91" customWidth="1"/>
    <col min="13060" max="13060" width="11.44140625" style="91" customWidth="1"/>
    <col min="13061" max="13061" width="12.5546875" style="91" bestFit="1" customWidth="1"/>
    <col min="13062" max="13062" width="11.33203125" style="91" customWidth="1"/>
    <col min="13063" max="13063" width="11.5546875" style="91" bestFit="1" customWidth="1"/>
    <col min="13064" max="13064" width="13.5546875" style="91" customWidth="1"/>
    <col min="13065" max="13065" width="10.88671875" style="91" bestFit="1" customWidth="1"/>
    <col min="13066" max="13066" width="11.6640625" style="91" customWidth="1"/>
    <col min="13067" max="13069" width="10.88671875" style="91" bestFit="1" customWidth="1"/>
    <col min="13070" max="13070" width="11.33203125" style="91" customWidth="1"/>
    <col min="13071" max="13071" width="10.6640625" style="91" bestFit="1" customWidth="1"/>
    <col min="13072" max="13072" width="11.33203125" style="91" customWidth="1"/>
    <col min="13073" max="13073" width="11.109375" style="91" customWidth="1"/>
    <col min="13074" max="13074" width="9.109375" style="91"/>
    <col min="13075" max="13075" width="13.5546875" style="91" bestFit="1" customWidth="1"/>
    <col min="13076" max="13312" width="9.109375" style="91"/>
    <col min="13313" max="13313" width="9.33203125" style="91" bestFit="1" customWidth="1"/>
    <col min="13314" max="13314" width="7.33203125" style="91" customWidth="1"/>
    <col min="13315" max="13315" width="33.5546875" style="91" customWidth="1"/>
    <col min="13316" max="13316" width="11.44140625" style="91" customWidth="1"/>
    <col min="13317" max="13317" width="12.5546875" style="91" bestFit="1" customWidth="1"/>
    <col min="13318" max="13318" width="11.33203125" style="91" customWidth="1"/>
    <col min="13319" max="13319" width="11.5546875" style="91" bestFit="1" customWidth="1"/>
    <col min="13320" max="13320" width="13.5546875" style="91" customWidth="1"/>
    <col min="13321" max="13321" width="10.88671875" style="91" bestFit="1" customWidth="1"/>
    <col min="13322" max="13322" width="11.6640625" style="91" customWidth="1"/>
    <col min="13323" max="13325" width="10.88671875" style="91" bestFit="1" customWidth="1"/>
    <col min="13326" max="13326" width="11.33203125" style="91" customWidth="1"/>
    <col min="13327" max="13327" width="10.6640625" style="91" bestFit="1" customWidth="1"/>
    <col min="13328" max="13328" width="11.33203125" style="91" customWidth="1"/>
    <col min="13329" max="13329" width="11.109375" style="91" customWidth="1"/>
    <col min="13330" max="13330" width="9.109375" style="91"/>
    <col min="13331" max="13331" width="13.5546875" style="91" bestFit="1" customWidth="1"/>
    <col min="13332" max="13568" width="9.109375" style="91"/>
    <col min="13569" max="13569" width="9.33203125" style="91" bestFit="1" customWidth="1"/>
    <col min="13570" max="13570" width="7.33203125" style="91" customWidth="1"/>
    <col min="13571" max="13571" width="33.5546875" style="91" customWidth="1"/>
    <col min="13572" max="13572" width="11.44140625" style="91" customWidth="1"/>
    <col min="13573" max="13573" width="12.5546875" style="91" bestFit="1" customWidth="1"/>
    <col min="13574" max="13574" width="11.33203125" style="91" customWidth="1"/>
    <col min="13575" max="13575" width="11.5546875" style="91" bestFit="1" customWidth="1"/>
    <col min="13576" max="13576" width="13.5546875" style="91" customWidth="1"/>
    <col min="13577" max="13577" width="10.88671875" style="91" bestFit="1" customWidth="1"/>
    <col min="13578" max="13578" width="11.6640625" style="91" customWidth="1"/>
    <col min="13579" max="13581" width="10.88671875" style="91" bestFit="1" customWidth="1"/>
    <col min="13582" max="13582" width="11.33203125" style="91" customWidth="1"/>
    <col min="13583" max="13583" width="10.6640625" style="91" bestFit="1" customWidth="1"/>
    <col min="13584" max="13584" width="11.33203125" style="91" customWidth="1"/>
    <col min="13585" max="13585" width="11.109375" style="91" customWidth="1"/>
    <col min="13586" max="13586" width="9.109375" style="91"/>
    <col min="13587" max="13587" width="13.5546875" style="91" bestFit="1" customWidth="1"/>
    <col min="13588" max="13824" width="9.109375" style="91"/>
    <col min="13825" max="13825" width="9.33203125" style="91" bestFit="1" customWidth="1"/>
    <col min="13826" max="13826" width="7.33203125" style="91" customWidth="1"/>
    <col min="13827" max="13827" width="33.5546875" style="91" customWidth="1"/>
    <col min="13828" max="13828" width="11.44140625" style="91" customWidth="1"/>
    <col min="13829" max="13829" width="12.5546875" style="91" bestFit="1" customWidth="1"/>
    <col min="13830" max="13830" width="11.33203125" style="91" customWidth="1"/>
    <col min="13831" max="13831" width="11.5546875" style="91" bestFit="1" customWidth="1"/>
    <col min="13832" max="13832" width="13.5546875" style="91" customWidth="1"/>
    <col min="13833" max="13833" width="10.88671875" style="91" bestFit="1" customWidth="1"/>
    <col min="13834" max="13834" width="11.6640625" style="91" customWidth="1"/>
    <col min="13835" max="13837" width="10.88671875" style="91" bestFit="1" customWidth="1"/>
    <col min="13838" max="13838" width="11.33203125" style="91" customWidth="1"/>
    <col min="13839" max="13839" width="10.6640625" style="91" bestFit="1" customWidth="1"/>
    <col min="13840" max="13840" width="11.33203125" style="91" customWidth="1"/>
    <col min="13841" max="13841" width="11.109375" style="91" customWidth="1"/>
    <col min="13842" max="13842" width="9.109375" style="91"/>
    <col min="13843" max="13843" width="13.5546875" style="91" bestFit="1" customWidth="1"/>
    <col min="13844" max="14080" width="9.109375" style="91"/>
    <col min="14081" max="14081" width="9.33203125" style="91" bestFit="1" customWidth="1"/>
    <col min="14082" max="14082" width="7.33203125" style="91" customWidth="1"/>
    <col min="14083" max="14083" width="33.5546875" style="91" customWidth="1"/>
    <col min="14084" max="14084" width="11.44140625" style="91" customWidth="1"/>
    <col min="14085" max="14085" width="12.5546875" style="91" bestFit="1" customWidth="1"/>
    <col min="14086" max="14086" width="11.33203125" style="91" customWidth="1"/>
    <col min="14087" max="14087" width="11.5546875" style="91" bestFit="1" customWidth="1"/>
    <col min="14088" max="14088" width="13.5546875" style="91" customWidth="1"/>
    <col min="14089" max="14089" width="10.88671875" style="91" bestFit="1" customWidth="1"/>
    <col min="14090" max="14090" width="11.6640625" style="91" customWidth="1"/>
    <col min="14091" max="14093" width="10.88671875" style="91" bestFit="1" customWidth="1"/>
    <col min="14094" max="14094" width="11.33203125" style="91" customWidth="1"/>
    <col min="14095" max="14095" width="10.6640625" style="91" bestFit="1" customWidth="1"/>
    <col min="14096" max="14096" width="11.33203125" style="91" customWidth="1"/>
    <col min="14097" max="14097" width="11.109375" style="91" customWidth="1"/>
    <col min="14098" max="14098" width="9.109375" style="91"/>
    <col min="14099" max="14099" width="13.5546875" style="91" bestFit="1" customWidth="1"/>
    <col min="14100" max="14336" width="9.109375" style="91"/>
    <col min="14337" max="14337" width="9.33203125" style="91" bestFit="1" customWidth="1"/>
    <col min="14338" max="14338" width="7.33203125" style="91" customWidth="1"/>
    <col min="14339" max="14339" width="33.5546875" style="91" customWidth="1"/>
    <col min="14340" max="14340" width="11.44140625" style="91" customWidth="1"/>
    <col min="14341" max="14341" width="12.5546875" style="91" bestFit="1" customWidth="1"/>
    <col min="14342" max="14342" width="11.33203125" style="91" customWidth="1"/>
    <col min="14343" max="14343" width="11.5546875" style="91" bestFit="1" customWidth="1"/>
    <col min="14344" max="14344" width="13.5546875" style="91" customWidth="1"/>
    <col min="14345" max="14345" width="10.88671875" style="91" bestFit="1" customWidth="1"/>
    <col min="14346" max="14346" width="11.6640625" style="91" customWidth="1"/>
    <col min="14347" max="14349" width="10.88671875" style="91" bestFit="1" customWidth="1"/>
    <col min="14350" max="14350" width="11.33203125" style="91" customWidth="1"/>
    <col min="14351" max="14351" width="10.6640625" style="91" bestFit="1" customWidth="1"/>
    <col min="14352" max="14352" width="11.33203125" style="91" customWidth="1"/>
    <col min="14353" max="14353" width="11.109375" style="91" customWidth="1"/>
    <col min="14354" max="14354" width="9.109375" style="91"/>
    <col min="14355" max="14355" width="13.5546875" style="91" bestFit="1" customWidth="1"/>
    <col min="14356" max="14592" width="9.109375" style="91"/>
    <col min="14593" max="14593" width="9.33203125" style="91" bestFit="1" customWidth="1"/>
    <col min="14594" max="14594" width="7.33203125" style="91" customWidth="1"/>
    <col min="14595" max="14595" width="33.5546875" style="91" customWidth="1"/>
    <col min="14596" max="14596" width="11.44140625" style="91" customWidth="1"/>
    <col min="14597" max="14597" width="12.5546875" style="91" bestFit="1" customWidth="1"/>
    <col min="14598" max="14598" width="11.33203125" style="91" customWidth="1"/>
    <col min="14599" max="14599" width="11.5546875" style="91" bestFit="1" customWidth="1"/>
    <col min="14600" max="14600" width="13.5546875" style="91" customWidth="1"/>
    <col min="14601" max="14601" width="10.88671875" style="91" bestFit="1" customWidth="1"/>
    <col min="14602" max="14602" width="11.6640625" style="91" customWidth="1"/>
    <col min="14603" max="14605" width="10.88671875" style="91" bestFit="1" customWidth="1"/>
    <col min="14606" max="14606" width="11.33203125" style="91" customWidth="1"/>
    <col min="14607" max="14607" width="10.6640625" style="91" bestFit="1" customWidth="1"/>
    <col min="14608" max="14608" width="11.33203125" style="91" customWidth="1"/>
    <col min="14609" max="14609" width="11.109375" style="91" customWidth="1"/>
    <col min="14610" max="14610" width="9.109375" style="91"/>
    <col min="14611" max="14611" width="13.5546875" style="91" bestFit="1" customWidth="1"/>
    <col min="14612" max="14848" width="9.109375" style="91"/>
    <col min="14849" max="14849" width="9.33203125" style="91" bestFit="1" customWidth="1"/>
    <col min="14850" max="14850" width="7.33203125" style="91" customWidth="1"/>
    <col min="14851" max="14851" width="33.5546875" style="91" customWidth="1"/>
    <col min="14852" max="14852" width="11.44140625" style="91" customWidth="1"/>
    <col min="14853" max="14853" width="12.5546875" style="91" bestFit="1" customWidth="1"/>
    <col min="14854" max="14854" width="11.33203125" style="91" customWidth="1"/>
    <col min="14855" max="14855" width="11.5546875" style="91" bestFit="1" customWidth="1"/>
    <col min="14856" max="14856" width="13.5546875" style="91" customWidth="1"/>
    <col min="14857" max="14857" width="10.88671875" style="91" bestFit="1" customWidth="1"/>
    <col min="14858" max="14858" width="11.6640625" style="91" customWidth="1"/>
    <col min="14859" max="14861" width="10.88671875" style="91" bestFit="1" customWidth="1"/>
    <col min="14862" max="14862" width="11.33203125" style="91" customWidth="1"/>
    <col min="14863" max="14863" width="10.6640625" style="91" bestFit="1" customWidth="1"/>
    <col min="14864" max="14864" width="11.33203125" style="91" customWidth="1"/>
    <col min="14865" max="14865" width="11.109375" style="91" customWidth="1"/>
    <col min="14866" max="14866" width="9.109375" style="91"/>
    <col min="14867" max="14867" width="13.5546875" style="91" bestFit="1" customWidth="1"/>
    <col min="14868" max="15104" width="9.109375" style="91"/>
    <col min="15105" max="15105" width="9.33203125" style="91" bestFit="1" customWidth="1"/>
    <col min="15106" max="15106" width="7.33203125" style="91" customWidth="1"/>
    <col min="15107" max="15107" width="33.5546875" style="91" customWidth="1"/>
    <col min="15108" max="15108" width="11.44140625" style="91" customWidth="1"/>
    <col min="15109" max="15109" width="12.5546875" style="91" bestFit="1" customWidth="1"/>
    <col min="15110" max="15110" width="11.33203125" style="91" customWidth="1"/>
    <col min="15111" max="15111" width="11.5546875" style="91" bestFit="1" customWidth="1"/>
    <col min="15112" max="15112" width="13.5546875" style="91" customWidth="1"/>
    <col min="15113" max="15113" width="10.88671875" style="91" bestFit="1" customWidth="1"/>
    <col min="15114" max="15114" width="11.6640625" style="91" customWidth="1"/>
    <col min="15115" max="15117" width="10.88671875" style="91" bestFit="1" customWidth="1"/>
    <col min="15118" max="15118" width="11.33203125" style="91" customWidth="1"/>
    <col min="15119" max="15119" width="10.6640625" style="91" bestFit="1" customWidth="1"/>
    <col min="15120" max="15120" width="11.33203125" style="91" customWidth="1"/>
    <col min="15121" max="15121" width="11.109375" style="91" customWidth="1"/>
    <col min="15122" max="15122" width="9.109375" style="91"/>
    <col min="15123" max="15123" width="13.5546875" style="91" bestFit="1" customWidth="1"/>
    <col min="15124" max="15360" width="9.109375" style="91"/>
    <col min="15361" max="15361" width="9.33203125" style="91" bestFit="1" customWidth="1"/>
    <col min="15362" max="15362" width="7.33203125" style="91" customWidth="1"/>
    <col min="15363" max="15363" width="33.5546875" style="91" customWidth="1"/>
    <col min="15364" max="15364" width="11.44140625" style="91" customWidth="1"/>
    <col min="15365" max="15365" width="12.5546875" style="91" bestFit="1" customWidth="1"/>
    <col min="15366" max="15366" width="11.33203125" style="91" customWidth="1"/>
    <col min="15367" max="15367" width="11.5546875" style="91" bestFit="1" customWidth="1"/>
    <col min="15368" max="15368" width="13.5546875" style="91" customWidth="1"/>
    <col min="15369" max="15369" width="10.88671875" style="91" bestFit="1" customWidth="1"/>
    <col min="15370" max="15370" width="11.6640625" style="91" customWidth="1"/>
    <col min="15371" max="15373" width="10.88671875" style="91" bestFit="1" customWidth="1"/>
    <col min="15374" max="15374" width="11.33203125" style="91" customWidth="1"/>
    <col min="15375" max="15375" width="10.6640625" style="91" bestFit="1" customWidth="1"/>
    <col min="15376" max="15376" width="11.33203125" style="91" customWidth="1"/>
    <col min="15377" max="15377" width="11.109375" style="91" customWidth="1"/>
    <col min="15378" max="15378" width="9.109375" style="91"/>
    <col min="15379" max="15379" width="13.5546875" style="91" bestFit="1" customWidth="1"/>
    <col min="15380" max="15616" width="9.109375" style="91"/>
    <col min="15617" max="15617" width="9.33203125" style="91" bestFit="1" customWidth="1"/>
    <col min="15618" max="15618" width="7.33203125" style="91" customWidth="1"/>
    <col min="15619" max="15619" width="33.5546875" style="91" customWidth="1"/>
    <col min="15620" max="15620" width="11.44140625" style="91" customWidth="1"/>
    <col min="15621" max="15621" width="12.5546875" style="91" bestFit="1" customWidth="1"/>
    <col min="15622" max="15622" width="11.33203125" style="91" customWidth="1"/>
    <col min="15623" max="15623" width="11.5546875" style="91" bestFit="1" customWidth="1"/>
    <col min="15624" max="15624" width="13.5546875" style="91" customWidth="1"/>
    <col min="15625" max="15625" width="10.88671875" style="91" bestFit="1" customWidth="1"/>
    <col min="15626" max="15626" width="11.6640625" style="91" customWidth="1"/>
    <col min="15627" max="15629" width="10.88671875" style="91" bestFit="1" customWidth="1"/>
    <col min="15630" max="15630" width="11.33203125" style="91" customWidth="1"/>
    <col min="15631" max="15631" width="10.6640625" style="91" bestFit="1" customWidth="1"/>
    <col min="15632" max="15632" width="11.33203125" style="91" customWidth="1"/>
    <col min="15633" max="15633" width="11.109375" style="91" customWidth="1"/>
    <col min="15634" max="15634" width="9.109375" style="91"/>
    <col min="15635" max="15635" width="13.5546875" style="91" bestFit="1" customWidth="1"/>
    <col min="15636" max="15872" width="9.109375" style="91"/>
    <col min="15873" max="15873" width="9.33203125" style="91" bestFit="1" customWidth="1"/>
    <col min="15874" max="15874" width="7.33203125" style="91" customWidth="1"/>
    <col min="15875" max="15875" width="33.5546875" style="91" customWidth="1"/>
    <col min="15876" max="15876" width="11.44140625" style="91" customWidth="1"/>
    <col min="15877" max="15877" width="12.5546875" style="91" bestFit="1" customWidth="1"/>
    <col min="15878" max="15878" width="11.33203125" style="91" customWidth="1"/>
    <col min="15879" max="15879" width="11.5546875" style="91" bestFit="1" customWidth="1"/>
    <col min="15880" max="15880" width="13.5546875" style="91" customWidth="1"/>
    <col min="15881" max="15881" width="10.88671875" style="91" bestFit="1" customWidth="1"/>
    <col min="15882" max="15882" width="11.6640625" style="91" customWidth="1"/>
    <col min="15883" max="15885" width="10.88671875" style="91" bestFit="1" customWidth="1"/>
    <col min="15886" max="15886" width="11.33203125" style="91" customWidth="1"/>
    <col min="15887" max="15887" width="10.6640625" style="91" bestFit="1" customWidth="1"/>
    <col min="15888" max="15888" width="11.33203125" style="91" customWidth="1"/>
    <col min="15889" max="15889" width="11.109375" style="91" customWidth="1"/>
    <col min="15890" max="15890" width="9.109375" style="91"/>
    <col min="15891" max="15891" width="13.5546875" style="91" bestFit="1" customWidth="1"/>
    <col min="15892" max="16128" width="9.109375" style="91"/>
    <col min="16129" max="16129" width="9.33203125" style="91" bestFit="1" customWidth="1"/>
    <col min="16130" max="16130" width="7.33203125" style="91" customWidth="1"/>
    <col min="16131" max="16131" width="33.5546875" style="91" customWidth="1"/>
    <col min="16132" max="16132" width="11.44140625" style="91" customWidth="1"/>
    <col min="16133" max="16133" width="12.5546875" style="91" bestFit="1" customWidth="1"/>
    <col min="16134" max="16134" width="11.33203125" style="91" customWidth="1"/>
    <col min="16135" max="16135" width="11.5546875" style="91" bestFit="1" customWidth="1"/>
    <col min="16136" max="16136" width="13.5546875" style="91" customWidth="1"/>
    <col min="16137" max="16137" width="10.88671875" style="91" bestFit="1" customWidth="1"/>
    <col min="16138" max="16138" width="11.6640625" style="91" customWidth="1"/>
    <col min="16139" max="16141" width="10.88671875" style="91" bestFit="1" customWidth="1"/>
    <col min="16142" max="16142" width="11.33203125" style="91" customWidth="1"/>
    <col min="16143" max="16143" width="10.6640625" style="91" bestFit="1" customWidth="1"/>
    <col min="16144" max="16144" width="11.33203125" style="91" customWidth="1"/>
    <col min="16145" max="16145" width="11.109375" style="91" customWidth="1"/>
    <col min="16146" max="16146" width="9.109375" style="91"/>
    <col min="16147" max="16147" width="13.5546875" style="91" bestFit="1" customWidth="1"/>
    <col min="16148" max="16384" width="9.109375" style="91"/>
  </cols>
  <sheetData>
    <row r="1" spans="1:19" ht="60" customHeight="1" thickBot="1" x14ac:dyDescent="0.3">
      <c r="A1" s="340" t="str">
        <f>'PLANILHA ORÇAMENTÁRIA'!A2</f>
        <v>TIMBRADO LICITANTE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  <c r="Q1" s="342"/>
    </row>
    <row r="2" spans="1:19" ht="3.6" customHeight="1" thickBot="1" x14ac:dyDescent="0.3">
      <c r="F2" s="94"/>
      <c r="G2" s="94"/>
      <c r="H2" s="94"/>
    </row>
    <row r="3" spans="1:19" ht="23.4" customHeight="1" thickBot="1" x14ac:dyDescent="0.3">
      <c r="A3" s="321" t="s">
        <v>58</v>
      </c>
      <c r="B3" s="322"/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2"/>
      <c r="N3" s="322"/>
      <c r="O3" s="322"/>
      <c r="P3" s="322"/>
      <c r="Q3" s="323"/>
    </row>
    <row r="4" spans="1:19" ht="3" customHeight="1" thickBot="1" x14ac:dyDescent="0.3"/>
    <row r="5" spans="1:19" s="101" customFormat="1" ht="25.95" customHeight="1" x14ac:dyDescent="0.2">
      <c r="A5" s="330" t="str">
        <f>'PLANILHA ORÇAMENTÁRIA'!A12</f>
        <v>CONTRATANTE: MUNICÍPIO DE SERRANOS-MG.</v>
      </c>
      <c r="B5" s="331"/>
      <c r="C5" s="331"/>
      <c r="D5" s="331"/>
      <c r="E5" s="332"/>
      <c r="F5" s="167" t="s">
        <v>59</v>
      </c>
      <c r="G5" s="95"/>
      <c r="H5" s="96">
        <f>E49</f>
        <v>104696.32000000001</v>
      </c>
      <c r="I5" s="97"/>
      <c r="J5" s="98"/>
      <c r="K5" s="95"/>
      <c r="L5" s="95"/>
      <c r="M5" s="99" t="str">
        <f>'PLANILHA ORÇAMENTÁRIA'!F12</f>
        <v>FONTE DE RECURSOS: PATRIMÔNIO CULTURAL - FUNPAC E PINAB</v>
      </c>
      <c r="N5" s="98"/>
      <c r="O5" s="95"/>
      <c r="P5" s="95"/>
      <c r="Q5" s="100"/>
    </row>
    <row r="6" spans="1:19" s="101" customFormat="1" ht="27.6" customHeight="1" thickBot="1" x14ac:dyDescent="0.25">
      <c r="A6" s="169" t="str">
        <f>'PLANILHA ORÇAMENTÁRIA'!A13</f>
        <v>OBJETO: CONSTRUÇÃO DA COBERTURA DA CAPELA NOSSA SENHORA DO ROSÁRIO.</v>
      </c>
      <c r="B6" s="170"/>
      <c r="C6" s="171"/>
      <c r="D6" s="102"/>
      <c r="E6" s="102"/>
      <c r="F6" s="168" t="str">
        <f>'PLANILHA ORÇAMENTÁRIA'!A14</f>
        <v>LOCAL: PRAÇA DO ROSÁRIO, S/Nº, CENTRO, SERRANOS-MG.</v>
      </c>
      <c r="G6" s="102"/>
      <c r="H6" s="102"/>
      <c r="I6" s="103"/>
      <c r="J6" s="104"/>
      <c r="K6" s="104"/>
      <c r="L6" s="104"/>
      <c r="M6" s="105" t="s">
        <v>78</v>
      </c>
      <c r="N6" s="106"/>
      <c r="O6" s="106"/>
      <c r="P6" s="106"/>
      <c r="Q6" s="107"/>
    </row>
    <row r="7" spans="1:19" ht="27" thickBot="1" x14ac:dyDescent="0.3">
      <c r="A7" s="108" t="s">
        <v>1</v>
      </c>
      <c r="B7" s="109" t="s">
        <v>9</v>
      </c>
      <c r="C7" s="109" t="s">
        <v>2</v>
      </c>
      <c r="D7" s="110" t="s">
        <v>60</v>
      </c>
      <c r="E7" s="110" t="s">
        <v>61</v>
      </c>
      <c r="F7" s="109" t="s">
        <v>62</v>
      </c>
      <c r="G7" s="109" t="s">
        <v>63</v>
      </c>
      <c r="H7" s="109" t="s">
        <v>64</v>
      </c>
      <c r="I7" s="109" t="s">
        <v>65</v>
      </c>
      <c r="J7" s="109" t="s">
        <v>66</v>
      </c>
      <c r="K7" s="109" t="s">
        <v>67</v>
      </c>
      <c r="L7" s="109" t="s">
        <v>68</v>
      </c>
      <c r="M7" s="109" t="s">
        <v>69</v>
      </c>
      <c r="N7" s="109" t="s">
        <v>70</v>
      </c>
      <c r="O7" s="109" t="s">
        <v>71</v>
      </c>
      <c r="P7" s="109" t="s">
        <v>72</v>
      </c>
      <c r="Q7" s="111" t="s">
        <v>73</v>
      </c>
    </row>
    <row r="8" spans="1:19" x14ac:dyDescent="0.25">
      <c r="A8" s="324"/>
      <c r="B8" s="326"/>
      <c r="C8" s="328"/>
      <c r="D8" s="112" t="s">
        <v>74</v>
      </c>
      <c r="E8" s="113">
        <f>E9*100%/E49</f>
        <v>0</v>
      </c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4"/>
      <c r="S8" s="115">
        <f t="shared" ref="S8:S47" si="0">SUM(F8:R8)</f>
        <v>0</v>
      </c>
    </row>
    <row r="9" spans="1:19" x14ac:dyDescent="0.25">
      <c r="A9" s="325"/>
      <c r="B9" s="327"/>
      <c r="C9" s="329"/>
      <c r="D9" s="116" t="s">
        <v>75</v>
      </c>
      <c r="E9" s="117">
        <v>0</v>
      </c>
      <c r="F9" s="118">
        <f>F8*$E$9</f>
        <v>0</v>
      </c>
      <c r="G9" s="118">
        <f t="shared" ref="G9:Q9" si="1">G8*$E$9</f>
        <v>0</v>
      </c>
      <c r="H9" s="118">
        <f t="shared" si="1"/>
        <v>0</v>
      </c>
      <c r="I9" s="118">
        <f t="shared" si="1"/>
        <v>0</v>
      </c>
      <c r="J9" s="118">
        <f t="shared" si="1"/>
        <v>0</v>
      </c>
      <c r="K9" s="118">
        <f t="shared" si="1"/>
        <v>0</v>
      </c>
      <c r="L9" s="118">
        <f t="shared" si="1"/>
        <v>0</v>
      </c>
      <c r="M9" s="118">
        <f t="shared" si="1"/>
        <v>0</v>
      </c>
      <c r="N9" s="118">
        <f t="shared" si="1"/>
        <v>0</v>
      </c>
      <c r="O9" s="118">
        <f t="shared" si="1"/>
        <v>0</v>
      </c>
      <c r="P9" s="118">
        <f t="shared" si="1"/>
        <v>0</v>
      </c>
      <c r="Q9" s="119">
        <f t="shared" si="1"/>
        <v>0</v>
      </c>
      <c r="S9" s="120">
        <f t="shared" si="0"/>
        <v>0</v>
      </c>
    </row>
    <row r="10" spans="1:19" x14ac:dyDescent="0.25">
      <c r="A10" s="333">
        <f>'PLANILHA ORÇAMENTÁRIA'!A20</f>
        <v>1</v>
      </c>
      <c r="B10" s="335" t="s">
        <v>138</v>
      </c>
      <c r="C10" s="336" t="str">
        <f>'PLANILHA ORÇAMENTÁRIA'!D20</f>
        <v>SERVIÇOS PRELIMINARES</v>
      </c>
      <c r="D10" s="116" t="s">
        <v>74</v>
      </c>
      <c r="E10" s="121">
        <f>E11*100%/E49</f>
        <v>1.4304227693962881E-2</v>
      </c>
      <c r="F10" s="121">
        <v>1</v>
      </c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2"/>
      <c r="S10" s="115">
        <f t="shared" si="0"/>
        <v>1</v>
      </c>
    </row>
    <row r="11" spans="1:19" x14ac:dyDescent="0.25">
      <c r="A11" s="334"/>
      <c r="B11" s="327"/>
      <c r="C11" s="329"/>
      <c r="D11" s="116" t="s">
        <v>75</v>
      </c>
      <c r="E11" s="117">
        <f>'PLANILHA ORÇAMENTÁRIA'!I20</f>
        <v>1497.6</v>
      </c>
      <c r="F11" s="118">
        <f>F10*$E$11</f>
        <v>1497.6</v>
      </c>
      <c r="G11" s="118">
        <f t="shared" ref="G11:Q11" si="2">G10*$E$11</f>
        <v>0</v>
      </c>
      <c r="H11" s="118">
        <f t="shared" si="2"/>
        <v>0</v>
      </c>
      <c r="I11" s="118">
        <f t="shared" si="2"/>
        <v>0</v>
      </c>
      <c r="J11" s="118">
        <f t="shared" si="2"/>
        <v>0</v>
      </c>
      <c r="K11" s="118">
        <f t="shared" si="2"/>
        <v>0</v>
      </c>
      <c r="L11" s="118">
        <f t="shared" si="2"/>
        <v>0</v>
      </c>
      <c r="M11" s="118">
        <f t="shared" si="2"/>
        <v>0</v>
      </c>
      <c r="N11" s="118">
        <f t="shared" si="2"/>
        <v>0</v>
      </c>
      <c r="O11" s="118">
        <f t="shared" si="2"/>
        <v>0</v>
      </c>
      <c r="P11" s="118">
        <f t="shared" si="2"/>
        <v>0</v>
      </c>
      <c r="Q11" s="119">
        <f t="shared" si="2"/>
        <v>0</v>
      </c>
      <c r="S11" s="120">
        <f t="shared" si="0"/>
        <v>1497.6</v>
      </c>
    </row>
    <row r="12" spans="1:19" x14ac:dyDescent="0.25">
      <c r="A12" s="325">
        <f>'PLANILHA ORÇAMENTÁRIA'!A25</f>
        <v>2</v>
      </c>
      <c r="B12" s="335" t="s">
        <v>138</v>
      </c>
      <c r="C12" s="336" t="str">
        <f>'PLANILHA ORÇAMENTÁRIA'!D25</f>
        <v>SUPERESTRUTURA</v>
      </c>
      <c r="D12" s="116" t="s">
        <v>74</v>
      </c>
      <c r="E12" s="121">
        <f>E13*100%/E49</f>
        <v>3.98284294997188E-2</v>
      </c>
      <c r="F12" s="121">
        <v>1</v>
      </c>
      <c r="G12" s="121"/>
      <c r="H12" s="121"/>
      <c r="I12" s="121"/>
      <c r="J12" s="121"/>
      <c r="K12" s="121"/>
      <c r="L12" s="121"/>
      <c r="M12" s="121"/>
      <c r="N12" s="121"/>
      <c r="O12" s="121"/>
      <c r="P12" s="121"/>
      <c r="Q12" s="122"/>
      <c r="S12" s="115">
        <f t="shared" si="0"/>
        <v>1</v>
      </c>
    </row>
    <row r="13" spans="1:19" x14ac:dyDescent="0.25">
      <c r="A13" s="325"/>
      <c r="B13" s="327"/>
      <c r="C13" s="329"/>
      <c r="D13" s="116" t="s">
        <v>75</v>
      </c>
      <c r="E13" s="117">
        <f>'PLANILHA ORÇAMENTÁRIA'!I25</f>
        <v>4169.8899999999994</v>
      </c>
      <c r="F13" s="118">
        <f>F12*$E$13</f>
        <v>4169.8899999999994</v>
      </c>
      <c r="G13" s="118">
        <f t="shared" ref="G13:Q13" si="3">G12*$E$13</f>
        <v>0</v>
      </c>
      <c r="H13" s="118">
        <f t="shared" si="3"/>
        <v>0</v>
      </c>
      <c r="I13" s="118">
        <f t="shared" si="3"/>
        <v>0</v>
      </c>
      <c r="J13" s="118">
        <f t="shared" si="3"/>
        <v>0</v>
      </c>
      <c r="K13" s="118">
        <f t="shared" si="3"/>
        <v>0</v>
      </c>
      <c r="L13" s="118">
        <f t="shared" si="3"/>
        <v>0</v>
      </c>
      <c r="M13" s="118">
        <f t="shared" si="3"/>
        <v>0</v>
      </c>
      <c r="N13" s="118">
        <f t="shared" si="3"/>
        <v>0</v>
      </c>
      <c r="O13" s="118">
        <f t="shared" si="3"/>
        <v>0</v>
      </c>
      <c r="P13" s="118">
        <f t="shared" si="3"/>
        <v>0</v>
      </c>
      <c r="Q13" s="119">
        <f t="shared" si="3"/>
        <v>0</v>
      </c>
      <c r="S13" s="120">
        <f t="shared" si="0"/>
        <v>4169.8899999999994</v>
      </c>
    </row>
    <row r="14" spans="1:19" x14ac:dyDescent="0.25">
      <c r="A14" s="325">
        <f>'PLANILHA ORÇAMENTÁRIA'!A31</f>
        <v>3</v>
      </c>
      <c r="B14" s="335" t="s">
        <v>138</v>
      </c>
      <c r="C14" s="336" t="str">
        <f>'PLANILHA ORÇAMENTÁRIA'!D31</f>
        <v>ALVENARIA E VEDAÇÃO</v>
      </c>
      <c r="D14" s="116" t="s">
        <v>74</v>
      </c>
      <c r="E14" s="121">
        <f>E15*100%/E49</f>
        <v>4.2525085886495333E-2</v>
      </c>
      <c r="F14" s="121">
        <v>1</v>
      </c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2"/>
      <c r="S14" s="115">
        <f t="shared" si="0"/>
        <v>1</v>
      </c>
    </row>
    <row r="15" spans="1:19" x14ac:dyDescent="0.25">
      <c r="A15" s="325"/>
      <c r="B15" s="327"/>
      <c r="C15" s="329"/>
      <c r="D15" s="116" t="s">
        <v>75</v>
      </c>
      <c r="E15" s="117">
        <f>'PLANILHA ORÇAMENTÁRIA'!I31</f>
        <v>4452.2199999999993</v>
      </c>
      <c r="F15" s="118">
        <f>F14*$E$15</f>
        <v>4452.2199999999993</v>
      </c>
      <c r="G15" s="118">
        <f t="shared" ref="G15:Q15" si="4">G14*$E$15</f>
        <v>0</v>
      </c>
      <c r="H15" s="118">
        <f t="shared" si="4"/>
        <v>0</v>
      </c>
      <c r="I15" s="118">
        <f t="shared" si="4"/>
        <v>0</v>
      </c>
      <c r="J15" s="118">
        <f t="shared" si="4"/>
        <v>0</v>
      </c>
      <c r="K15" s="118">
        <f t="shared" si="4"/>
        <v>0</v>
      </c>
      <c r="L15" s="118">
        <f t="shared" si="4"/>
        <v>0</v>
      </c>
      <c r="M15" s="118">
        <f t="shared" si="4"/>
        <v>0</v>
      </c>
      <c r="N15" s="118">
        <f t="shared" si="4"/>
        <v>0</v>
      </c>
      <c r="O15" s="118">
        <f t="shared" si="4"/>
        <v>0</v>
      </c>
      <c r="P15" s="118">
        <f t="shared" si="4"/>
        <v>0</v>
      </c>
      <c r="Q15" s="119">
        <f t="shared" si="4"/>
        <v>0</v>
      </c>
      <c r="S15" s="120">
        <f t="shared" si="0"/>
        <v>4452.2199999999993</v>
      </c>
    </row>
    <row r="16" spans="1:19" x14ac:dyDescent="0.25">
      <c r="A16" s="325">
        <f>'PLANILHA ORÇAMENTÁRIA'!A35</f>
        <v>4</v>
      </c>
      <c r="B16" s="335" t="s">
        <v>138</v>
      </c>
      <c r="C16" s="336" t="str">
        <f>'PLANILHA ORÇAMENTÁRIA'!D35</f>
        <v>COBERTURA</v>
      </c>
      <c r="D16" s="116" t="s">
        <v>74</v>
      </c>
      <c r="E16" s="121">
        <f>E17*100%/E49</f>
        <v>0.75343880281560993</v>
      </c>
      <c r="F16" s="121"/>
      <c r="G16" s="121">
        <v>0.5</v>
      </c>
      <c r="H16" s="121">
        <v>0.5</v>
      </c>
      <c r="I16" s="121"/>
      <c r="J16" s="121"/>
      <c r="K16" s="121"/>
      <c r="L16" s="121"/>
      <c r="M16" s="121"/>
      <c r="N16" s="121"/>
      <c r="O16" s="121"/>
      <c r="P16" s="121"/>
      <c r="Q16" s="122"/>
      <c r="S16" s="115">
        <f t="shared" si="0"/>
        <v>1</v>
      </c>
    </row>
    <row r="17" spans="1:26" x14ac:dyDescent="0.25">
      <c r="A17" s="325"/>
      <c r="B17" s="327"/>
      <c r="C17" s="329"/>
      <c r="D17" s="116" t="s">
        <v>75</v>
      </c>
      <c r="E17" s="117">
        <f>'PLANILHA ORÇAMENTÁRIA'!I35</f>
        <v>78882.27</v>
      </c>
      <c r="F17" s="118">
        <f>F16*$E$17</f>
        <v>0</v>
      </c>
      <c r="G17" s="118">
        <f t="shared" ref="G17:Q17" si="5">G16*$E$17</f>
        <v>39441.135000000002</v>
      </c>
      <c r="H17" s="118">
        <f t="shared" si="5"/>
        <v>39441.135000000002</v>
      </c>
      <c r="I17" s="118">
        <f t="shared" si="5"/>
        <v>0</v>
      </c>
      <c r="J17" s="118">
        <f t="shared" si="5"/>
        <v>0</v>
      </c>
      <c r="K17" s="118">
        <f t="shared" si="5"/>
        <v>0</v>
      </c>
      <c r="L17" s="118">
        <f t="shared" si="5"/>
        <v>0</v>
      </c>
      <c r="M17" s="118">
        <f t="shared" si="5"/>
        <v>0</v>
      </c>
      <c r="N17" s="118">
        <f t="shared" si="5"/>
        <v>0</v>
      </c>
      <c r="O17" s="118">
        <f t="shared" si="5"/>
        <v>0</v>
      </c>
      <c r="P17" s="118">
        <f t="shared" si="5"/>
        <v>0</v>
      </c>
      <c r="Q17" s="119">
        <f t="shared" si="5"/>
        <v>0</v>
      </c>
      <c r="S17" s="120">
        <f t="shared" si="0"/>
        <v>78882.27</v>
      </c>
    </row>
    <row r="18" spans="1:26" x14ac:dyDescent="0.25">
      <c r="A18" s="325">
        <f>'PLANILHA ORÇAMENTÁRIA'!A43</f>
        <v>5</v>
      </c>
      <c r="B18" s="335" t="s">
        <v>138</v>
      </c>
      <c r="C18" s="336" t="str">
        <f>'PLANILHA ORÇAMENTÁRIA'!D43</f>
        <v>DRENAGEM PLUVIAL</v>
      </c>
      <c r="D18" s="116" t="s">
        <v>74</v>
      </c>
      <c r="E18" s="121">
        <f>E19*100%/E49</f>
        <v>0.12568837185490378</v>
      </c>
      <c r="F18" s="121"/>
      <c r="G18" s="121"/>
      <c r="H18" s="121">
        <v>1</v>
      </c>
      <c r="I18" s="121"/>
      <c r="J18" s="121"/>
      <c r="K18" s="121"/>
      <c r="L18" s="121"/>
      <c r="M18" s="121"/>
      <c r="N18" s="121"/>
      <c r="O18" s="121"/>
      <c r="P18" s="121"/>
      <c r="Q18" s="122"/>
      <c r="S18" s="115">
        <f t="shared" si="0"/>
        <v>1</v>
      </c>
    </row>
    <row r="19" spans="1:26" x14ac:dyDescent="0.25">
      <c r="A19" s="325"/>
      <c r="B19" s="327"/>
      <c r="C19" s="329"/>
      <c r="D19" s="116" t="s">
        <v>75</v>
      </c>
      <c r="E19" s="117">
        <f>'PLANILHA ORÇAMENTÁRIA'!I43</f>
        <v>13159.11</v>
      </c>
      <c r="F19" s="118">
        <f>F18*$E$19</f>
        <v>0</v>
      </c>
      <c r="G19" s="118">
        <f t="shared" ref="G19:Q19" si="6">G18*$E$19</f>
        <v>0</v>
      </c>
      <c r="H19" s="118">
        <f t="shared" si="6"/>
        <v>13159.11</v>
      </c>
      <c r="I19" s="118">
        <f t="shared" si="6"/>
        <v>0</v>
      </c>
      <c r="J19" s="118">
        <f t="shared" si="6"/>
        <v>0</v>
      </c>
      <c r="K19" s="118">
        <f t="shared" si="6"/>
        <v>0</v>
      </c>
      <c r="L19" s="118">
        <f t="shared" si="6"/>
        <v>0</v>
      </c>
      <c r="M19" s="118">
        <f t="shared" si="6"/>
        <v>0</v>
      </c>
      <c r="N19" s="118">
        <f t="shared" si="6"/>
        <v>0</v>
      </c>
      <c r="O19" s="118">
        <f t="shared" si="6"/>
        <v>0</v>
      </c>
      <c r="P19" s="118">
        <f t="shared" si="6"/>
        <v>0</v>
      </c>
      <c r="Q19" s="119">
        <f t="shared" si="6"/>
        <v>0</v>
      </c>
      <c r="S19" s="120">
        <f t="shared" si="0"/>
        <v>13159.11</v>
      </c>
    </row>
    <row r="20" spans="1:26" x14ac:dyDescent="0.25">
      <c r="A20" s="325">
        <f>'PLANILHA ORÇAMENTÁRIA'!A51</f>
        <v>6</v>
      </c>
      <c r="B20" s="335" t="s">
        <v>138</v>
      </c>
      <c r="C20" s="336" t="str">
        <f>'PLANILHA ORÇAMENTÁRIA'!D51</f>
        <v>ADMINISTRAÇÃO LOCAL</v>
      </c>
      <c r="D20" s="116" t="s">
        <v>74</v>
      </c>
      <c r="E20" s="121">
        <f>E21*100%/E49</f>
        <v>2.4215082249309239E-2</v>
      </c>
      <c r="F20" s="121">
        <v>0.21</v>
      </c>
      <c r="G20" s="121">
        <v>0.33</v>
      </c>
      <c r="H20" s="121">
        <v>0.46</v>
      </c>
      <c r="I20" s="121"/>
      <c r="J20" s="121"/>
      <c r="K20" s="121"/>
      <c r="L20" s="121"/>
      <c r="M20" s="121"/>
      <c r="N20" s="121"/>
      <c r="O20" s="121"/>
      <c r="P20" s="121"/>
      <c r="Q20" s="122"/>
      <c r="S20" s="115">
        <f t="shared" si="0"/>
        <v>1</v>
      </c>
      <c r="T20" s="115"/>
    </row>
    <row r="21" spans="1:26" x14ac:dyDescent="0.25">
      <c r="A21" s="325"/>
      <c r="B21" s="327"/>
      <c r="C21" s="329"/>
      <c r="D21" s="116" t="s">
        <v>75</v>
      </c>
      <c r="E21" s="117">
        <f>'PLANILHA ORÇAMENTÁRIA'!I51</f>
        <v>2535.23</v>
      </c>
      <c r="F21" s="118">
        <f>F20*$E$21</f>
        <v>532.39829999999995</v>
      </c>
      <c r="G21" s="118">
        <f t="shared" ref="G21:Q21" si="7">G20*$E$21</f>
        <v>836.6259</v>
      </c>
      <c r="H21" s="118">
        <f t="shared" si="7"/>
        <v>1166.2058</v>
      </c>
      <c r="I21" s="118">
        <f t="shared" si="7"/>
        <v>0</v>
      </c>
      <c r="J21" s="118">
        <f t="shared" si="7"/>
        <v>0</v>
      </c>
      <c r="K21" s="118">
        <f t="shared" si="7"/>
        <v>0</v>
      </c>
      <c r="L21" s="118">
        <f t="shared" si="7"/>
        <v>0</v>
      </c>
      <c r="M21" s="118">
        <f t="shared" si="7"/>
        <v>0</v>
      </c>
      <c r="N21" s="118">
        <f t="shared" si="7"/>
        <v>0</v>
      </c>
      <c r="O21" s="118">
        <f t="shared" si="7"/>
        <v>0</v>
      </c>
      <c r="P21" s="118">
        <f t="shared" si="7"/>
        <v>0</v>
      </c>
      <c r="Q21" s="119">
        <f t="shared" si="7"/>
        <v>0</v>
      </c>
      <c r="S21" s="120">
        <f t="shared" si="0"/>
        <v>2535.2299999999996</v>
      </c>
    </row>
    <row r="22" spans="1:26" x14ac:dyDescent="0.25">
      <c r="A22" s="325"/>
      <c r="B22" s="335"/>
      <c r="C22" s="329"/>
      <c r="D22" s="116" t="s">
        <v>74</v>
      </c>
      <c r="E22" s="121">
        <f>E23*100%/E49</f>
        <v>0</v>
      </c>
      <c r="F22" s="121"/>
      <c r="G22" s="121"/>
      <c r="H22" s="121"/>
      <c r="I22" s="121"/>
      <c r="J22" s="121"/>
      <c r="K22" s="121"/>
      <c r="L22" s="121"/>
      <c r="M22" s="121"/>
      <c r="N22" s="121"/>
      <c r="O22" s="121"/>
      <c r="P22" s="121"/>
      <c r="Q22" s="122"/>
      <c r="S22" s="115">
        <f t="shared" si="0"/>
        <v>0</v>
      </c>
      <c r="T22" s="115"/>
    </row>
    <row r="23" spans="1:26" x14ac:dyDescent="0.25">
      <c r="A23" s="325"/>
      <c r="B23" s="327"/>
      <c r="C23" s="329"/>
      <c r="D23" s="116" t="s">
        <v>75</v>
      </c>
      <c r="E23" s="117"/>
      <c r="F23" s="118">
        <f>F22*$E$23</f>
        <v>0</v>
      </c>
      <c r="G23" s="118">
        <f t="shared" ref="G23:Q23" si="8">G22*$E$23</f>
        <v>0</v>
      </c>
      <c r="H23" s="118">
        <f t="shared" si="8"/>
        <v>0</v>
      </c>
      <c r="I23" s="118">
        <f t="shared" si="8"/>
        <v>0</v>
      </c>
      <c r="J23" s="118">
        <f t="shared" si="8"/>
        <v>0</v>
      </c>
      <c r="K23" s="118">
        <f t="shared" si="8"/>
        <v>0</v>
      </c>
      <c r="L23" s="118">
        <f t="shared" si="8"/>
        <v>0</v>
      </c>
      <c r="M23" s="118">
        <f t="shared" si="8"/>
        <v>0</v>
      </c>
      <c r="N23" s="118">
        <f t="shared" si="8"/>
        <v>0</v>
      </c>
      <c r="O23" s="118">
        <f t="shared" si="8"/>
        <v>0</v>
      </c>
      <c r="P23" s="118">
        <f t="shared" si="8"/>
        <v>0</v>
      </c>
      <c r="Q23" s="119">
        <f t="shared" si="8"/>
        <v>0</v>
      </c>
      <c r="S23" s="120">
        <f t="shared" si="0"/>
        <v>0</v>
      </c>
      <c r="T23" s="115"/>
    </row>
    <row r="24" spans="1:26" ht="14.4" customHeight="1" x14ac:dyDescent="0.25">
      <c r="A24" s="325"/>
      <c r="B24" s="335"/>
      <c r="C24" s="329"/>
      <c r="D24" s="116" t="s">
        <v>74</v>
      </c>
      <c r="E24" s="121">
        <f>E25*100%/E49</f>
        <v>0</v>
      </c>
      <c r="F24" s="121"/>
      <c r="G24" s="121"/>
      <c r="H24" s="121"/>
      <c r="I24" s="121"/>
      <c r="J24" s="121"/>
      <c r="K24" s="121"/>
      <c r="L24" s="121"/>
      <c r="M24" s="121"/>
      <c r="N24" s="121"/>
      <c r="O24" s="121"/>
      <c r="P24" s="121"/>
      <c r="Q24" s="122"/>
      <c r="S24" s="115">
        <f t="shared" si="0"/>
        <v>0</v>
      </c>
    </row>
    <row r="25" spans="1:26" ht="14.4" customHeight="1" x14ac:dyDescent="0.25">
      <c r="A25" s="325"/>
      <c r="B25" s="327"/>
      <c r="C25" s="329"/>
      <c r="D25" s="116" t="s">
        <v>75</v>
      </c>
      <c r="E25" s="117"/>
      <c r="F25" s="118">
        <f>F24*$E$25</f>
        <v>0</v>
      </c>
      <c r="G25" s="118">
        <f t="shared" ref="G25:Q25" si="9">G24*$E$25</f>
        <v>0</v>
      </c>
      <c r="H25" s="118">
        <f t="shared" si="9"/>
        <v>0</v>
      </c>
      <c r="I25" s="118">
        <f t="shared" si="9"/>
        <v>0</v>
      </c>
      <c r="J25" s="118">
        <f t="shared" si="9"/>
        <v>0</v>
      </c>
      <c r="K25" s="118">
        <f t="shared" si="9"/>
        <v>0</v>
      </c>
      <c r="L25" s="118">
        <f t="shared" si="9"/>
        <v>0</v>
      </c>
      <c r="M25" s="118">
        <f t="shared" si="9"/>
        <v>0</v>
      </c>
      <c r="N25" s="118">
        <f t="shared" si="9"/>
        <v>0</v>
      </c>
      <c r="O25" s="118">
        <f t="shared" si="9"/>
        <v>0</v>
      </c>
      <c r="P25" s="118">
        <f t="shared" si="9"/>
        <v>0</v>
      </c>
      <c r="Q25" s="119">
        <f t="shared" si="9"/>
        <v>0</v>
      </c>
      <c r="S25" s="120">
        <f t="shared" si="0"/>
        <v>0</v>
      </c>
      <c r="Z25" s="115"/>
    </row>
    <row r="26" spans="1:26" ht="14.4" customHeight="1" x14ac:dyDescent="0.25">
      <c r="A26" s="325"/>
      <c r="B26" s="335"/>
      <c r="C26" s="329"/>
      <c r="D26" s="116" t="s">
        <v>74</v>
      </c>
      <c r="E26" s="121">
        <f>E27*100%/E49</f>
        <v>0</v>
      </c>
      <c r="F26" s="121"/>
      <c r="G26" s="121"/>
      <c r="H26" s="121"/>
      <c r="I26" s="121"/>
      <c r="J26" s="121"/>
      <c r="K26" s="121"/>
      <c r="L26" s="121"/>
      <c r="M26" s="121"/>
      <c r="N26" s="121"/>
      <c r="O26" s="121"/>
      <c r="P26" s="121"/>
      <c r="Q26" s="122"/>
      <c r="S26" s="115">
        <f t="shared" si="0"/>
        <v>0</v>
      </c>
    </row>
    <row r="27" spans="1:26" ht="14.4" customHeight="1" x14ac:dyDescent="0.25">
      <c r="A27" s="325"/>
      <c r="B27" s="327"/>
      <c r="C27" s="329"/>
      <c r="D27" s="116" t="s">
        <v>75</v>
      </c>
      <c r="E27" s="117"/>
      <c r="F27" s="118">
        <f>F26*$E$27</f>
        <v>0</v>
      </c>
      <c r="G27" s="118">
        <f t="shared" ref="G27:Q27" si="10">G26*$E$27</f>
        <v>0</v>
      </c>
      <c r="H27" s="118">
        <f t="shared" si="10"/>
        <v>0</v>
      </c>
      <c r="I27" s="118">
        <f t="shared" si="10"/>
        <v>0</v>
      </c>
      <c r="J27" s="118">
        <f t="shared" si="10"/>
        <v>0</v>
      </c>
      <c r="K27" s="118">
        <f t="shared" si="10"/>
        <v>0</v>
      </c>
      <c r="L27" s="118">
        <f t="shared" si="10"/>
        <v>0</v>
      </c>
      <c r="M27" s="118">
        <f t="shared" si="10"/>
        <v>0</v>
      </c>
      <c r="N27" s="118">
        <f t="shared" si="10"/>
        <v>0</v>
      </c>
      <c r="O27" s="118">
        <f t="shared" si="10"/>
        <v>0</v>
      </c>
      <c r="P27" s="118">
        <f t="shared" si="10"/>
        <v>0</v>
      </c>
      <c r="Q27" s="119">
        <f t="shared" si="10"/>
        <v>0</v>
      </c>
      <c r="S27" s="120">
        <f t="shared" si="0"/>
        <v>0</v>
      </c>
    </row>
    <row r="28" spans="1:26" ht="14.4" customHeight="1" x14ac:dyDescent="0.25">
      <c r="A28" s="325"/>
      <c r="B28" s="335"/>
      <c r="C28" s="329"/>
      <c r="D28" s="116" t="s">
        <v>74</v>
      </c>
      <c r="E28" s="121">
        <f>E29*100%/E49</f>
        <v>0</v>
      </c>
      <c r="F28" s="121"/>
      <c r="G28" s="121"/>
      <c r="H28" s="121"/>
      <c r="I28" s="121"/>
      <c r="J28" s="121"/>
      <c r="K28" s="121"/>
      <c r="L28" s="121"/>
      <c r="M28" s="121"/>
      <c r="N28" s="121"/>
      <c r="O28" s="121"/>
      <c r="P28" s="121"/>
      <c r="Q28" s="122"/>
      <c r="S28" s="115">
        <f t="shared" si="0"/>
        <v>0</v>
      </c>
    </row>
    <row r="29" spans="1:26" ht="14.4" customHeight="1" x14ac:dyDescent="0.25">
      <c r="A29" s="325"/>
      <c r="B29" s="327"/>
      <c r="C29" s="329"/>
      <c r="D29" s="116" t="s">
        <v>75</v>
      </c>
      <c r="E29" s="117"/>
      <c r="F29" s="118">
        <f>F28*$E$29</f>
        <v>0</v>
      </c>
      <c r="G29" s="118">
        <f t="shared" ref="G29:Q29" si="11">G28*$E$29</f>
        <v>0</v>
      </c>
      <c r="H29" s="118">
        <f t="shared" si="11"/>
        <v>0</v>
      </c>
      <c r="I29" s="118">
        <f t="shared" si="11"/>
        <v>0</v>
      </c>
      <c r="J29" s="118">
        <f t="shared" si="11"/>
        <v>0</v>
      </c>
      <c r="K29" s="118">
        <f t="shared" si="11"/>
        <v>0</v>
      </c>
      <c r="L29" s="118">
        <f t="shared" si="11"/>
        <v>0</v>
      </c>
      <c r="M29" s="118">
        <f t="shared" si="11"/>
        <v>0</v>
      </c>
      <c r="N29" s="118">
        <f t="shared" si="11"/>
        <v>0</v>
      </c>
      <c r="O29" s="118">
        <f t="shared" si="11"/>
        <v>0</v>
      </c>
      <c r="P29" s="118">
        <f t="shared" si="11"/>
        <v>0</v>
      </c>
      <c r="Q29" s="119">
        <f t="shared" si="11"/>
        <v>0</v>
      </c>
      <c r="S29" s="120">
        <f t="shared" si="0"/>
        <v>0</v>
      </c>
    </row>
    <row r="30" spans="1:26" ht="14.4" customHeight="1" x14ac:dyDescent="0.25">
      <c r="A30" s="325"/>
      <c r="B30" s="335"/>
      <c r="C30" s="329"/>
      <c r="D30" s="116" t="s">
        <v>74</v>
      </c>
      <c r="E30" s="121">
        <f>E31*100%/E49</f>
        <v>0</v>
      </c>
      <c r="F30" s="121"/>
      <c r="G30" s="121"/>
      <c r="H30" s="121"/>
      <c r="I30" s="121"/>
      <c r="J30" s="121"/>
      <c r="K30" s="121"/>
      <c r="L30" s="121"/>
      <c r="M30" s="121"/>
      <c r="N30" s="121"/>
      <c r="O30" s="121"/>
      <c r="P30" s="121"/>
      <c r="Q30" s="122"/>
      <c r="S30" s="115">
        <f t="shared" si="0"/>
        <v>0</v>
      </c>
    </row>
    <row r="31" spans="1:26" ht="14.4" customHeight="1" x14ac:dyDescent="0.25">
      <c r="A31" s="325"/>
      <c r="B31" s="327"/>
      <c r="C31" s="329"/>
      <c r="D31" s="116" t="s">
        <v>75</v>
      </c>
      <c r="E31" s="117"/>
      <c r="F31" s="118">
        <f>F30*$E$31</f>
        <v>0</v>
      </c>
      <c r="G31" s="118">
        <f t="shared" ref="G31:Q31" si="12">G30*$E$31</f>
        <v>0</v>
      </c>
      <c r="H31" s="118">
        <f t="shared" si="12"/>
        <v>0</v>
      </c>
      <c r="I31" s="118">
        <f t="shared" si="12"/>
        <v>0</v>
      </c>
      <c r="J31" s="118">
        <f t="shared" si="12"/>
        <v>0</v>
      </c>
      <c r="K31" s="118">
        <f t="shared" si="12"/>
        <v>0</v>
      </c>
      <c r="L31" s="118">
        <f t="shared" si="12"/>
        <v>0</v>
      </c>
      <c r="M31" s="118">
        <f t="shared" si="12"/>
        <v>0</v>
      </c>
      <c r="N31" s="118">
        <f t="shared" si="12"/>
        <v>0</v>
      </c>
      <c r="O31" s="118">
        <f t="shared" si="12"/>
        <v>0</v>
      </c>
      <c r="P31" s="118">
        <f t="shared" si="12"/>
        <v>0</v>
      </c>
      <c r="Q31" s="119">
        <f t="shared" si="12"/>
        <v>0</v>
      </c>
      <c r="S31" s="120">
        <f t="shared" si="0"/>
        <v>0</v>
      </c>
    </row>
    <row r="32" spans="1:26" ht="14.4" customHeight="1" x14ac:dyDescent="0.25">
      <c r="A32" s="325"/>
      <c r="B32" s="335"/>
      <c r="C32" s="329"/>
      <c r="D32" s="116" t="s">
        <v>74</v>
      </c>
      <c r="E32" s="121">
        <f>E33*100%/E49</f>
        <v>0</v>
      </c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2"/>
      <c r="S32" s="115">
        <f t="shared" si="0"/>
        <v>0</v>
      </c>
    </row>
    <row r="33" spans="1:24" ht="14.4" customHeight="1" x14ac:dyDescent="0.25">
      <c r="A33" s="325"/>
      <c r="B33" s="327"/>
      <c r="C33" s="329"/>
      <c r="D33" s="116" t="s">
        <v>75</v>
      </c>
      <c r="E33" s="117"/>
      <c r="F33" s="118">
        <f>F32*$E$33</f>
        <v>0</v>
      </c>
      <c r="G33" s="118">
        <f t="shared" ref="G33:Q33" si="13">G32*$E$33</f>
        <v>0</v>
      </c>
      <c r="H33" s="118">
        <f t="shared" si="13"/>
        <v>0</v>
      </c>
      <c r="I33" s="118">
        <f t="shared" si="13"/>
        <v>0</v>
      </c>
      <c r="J33" s="118">
        <f t="shared" si="13"/>
        <v>0</v>
      </c>
      <c r="K33" s="118">
        <f t="shared" si="13"/>
        <v>0</v>
      </c>
      <c r="L33" s="118">
        <f t="shared" si="13"/>
        <v>0</v>
      </c>
      <c r="M33" s="118">
        <f t="shared" si="13"/>
        <v>0</v>
      </c>
      <c r="N33" s="118">
        <f t="shared" si="13"/>
        <v>0</v>
      </c>
      <c r="O33" s="118">
        <f t="shared" si="13"/>
        <v>0</v>
      </c>
      <c r="P33" s="118">
        <f t="shared" si="13"/>
        <v>0</v>
      </c>
      <c r="Q33" s="119">
        <f t="shared" si="13"/>
        <v>0</v>
      </c>
      <c r="S33" s="120">
        <f t="shared" si="0"/>
        <v>0</v>
      </c>
    </row>
    <row r="34" spans="1:24" ht="14.4" customHeight="1" x14ac:dyDescent="0.25">
      <c r="A34" s="325"/>
      <c r="B34" s="335"/>
      <c r="C34" s="329"/>
      <c r="D34" s="116" t="s">
        <v>74</v>
      </c>
      <c r="E34" s="121">
        <f>E35*100%/E49</f>
        <v>0</v>
      </c>
      <c r="F34" s="121"/>
      <c r="G34" s="121"/>
      <c r="H34" s="121"/>
      <c r="I34" s="121"/>
      <c r="J34" s="121"/>
      <c r="K34" s="121"/>
      <c r="L34" s="121"/>
      <c r="M34" s="121"/>
      <c r="N34" s="121"/>
      <c r="O34" s="121"/>
      <c r="P34" s="121"/>
      <c r="Q34" s="122"/>
      <c r="S34" s="115">
        <f t="shared" si="0"/>
        <v>0</v>
      </c>
    </row>
    <row r="35" spans="1:24" ht="14.4" customHeight="1" x14ac:dyDescent="0.25">
      <c r="A35" s="325"/>
      <c r="B35" s="327"/>
      <c r="C35" s="329"/>
      <c r="D35" s="116" t="s">
        <v>75</v>
      </c>
      <c r="E35" s="117"/>
      <c r="F35" s="118">
        <f>F34*$E$35</f>
        <v>0</v>
      </c>
      <c r="G35" s="118">
        <f t="shared" ref="G35:Q35" si="14">G34*$E$35</f>
        <v>0</v>
      </c>
      <c r="H35" s="118">
        <f t="shared" si="14"/>
        <v>0</v>
      </c>
      <c r="I35" s="118">
        <f t="shared" si="14"/>
        <v>0</v>
      </c>
      <c r="J35" s="118">
        <f t="shared" si="14"/>
        <v>0</v>
      </c>
      <c r="K35" s="118">
        <f t="shared" si="14"/>
        <v>0</v>
      </c>
      <c r="L35" s="118">
        <f t="shared" si="14"/>
        <v>0</v>
      </c>
      <c r="M35" s="118">
        <f t="shared" si="14"/>
        <v>0</v>
      </c>
      <c r="N35" s="118">
        <f t="shared" si="14"/>
        <v>0</v>
      </c>
      <c r="O35" s="118">
        <f t="shared" si="14"/>
        <v>0</v>
      </c>
      <c r="P35" s="118">
        <f t="shared" si="14"/>
        <v>0</v>
      </c>
      <c r="Q35" s="119">
        <f t="shared" si="14"/>
        <v>0</v>
      </c>
      <c r="S35" s="120">
        <f t="shared" si="0"/>
        <v>0</v>
      </c>
    </row>
    <row r="36" spans="1:24" ht="14.4" customHeight="1" x14ac:dyDescent="0.25">
      <c r="A36" s="325"/>
      <c r="B36" s="335"/>
      <c r="C36" s="329"/>
      <c r="D36" s="116" t="s">
        <v>74</v>
      </c>
      <c r="E36" s="121">
        <f>E37*100%/E49</f>
        <v>0</v>
      </c>
      <c r="F36" s="121"/>
      <c r="G36" s="121"/>
      <c r="H36" s="121"/>
      <c r="I36" s="121"/>
      <c r="J36" s="121"/>
      <c r="K36" s="121"/>
      <c r="L36" s="121"/>
      <c r="M36" s="121"/>
      <c r="N36" s="121"/>
      <c r="O36" s="121"/>
      <c r="P36" s="121"/>
      <c r="Q36" s="122"/>
      <c r="S36" s="115">
        <f t="shared" si="0"/>
        <v>0</v>
      </c>
      <c r="X36" s="115"/>
    </row>
    <row r="37" spans="1:24" ht="14.4" customHeight="1" x14ac:dyDescent="0.25">
      <c r="A37" s="325"/>
      <c r="B37" s="327"/>
      <c r="C37" s="329"/>
      <c r="D37" s="116" t="s">
        <v>75</v>
      </c>
      <c r="E37" s="117"/>
      <c r="F37" s="118">
        <f>F36*$E$37</f>
        <v>0</v>
      </c>
      <c r="G37" s="118">
        <f t="shared" ref="G37:Q37" si="15">G36*$E$37</f>
        <v>0</v>
      </c>
      <c r="H37" s="118">
        <f t="shared" si="15"/>
        <v>0</v>
      </c>
      <c r="I37" s="118">
        <f t="shared" si="15"/>
        <v>0</v>
      </c>
      <c r="J37" s="118">
        <f t="shared" si="15"/>
        <v>0</v>
      </c>
      <c r="K37" s="118">
        <f t="shared" si="15"/>
        <v>0</v>
      </c>
      <c r="L37" s="118">
        <f t="shared" si="15"/>
        <v>0</v>
      </c>
      <c r="M37" s="118">
        <f t="shared" si="15"/>
        <v>0</v>
      </c>
      <c r="N37" s="118">
        <f t="shared" si="15"/>
        <v>0</v>
      </c>
      <c r="O37" s="118">
        <f t="shared" si="15"/>
        <v>0</v>
      </c>
      <c r="P37" s="118">
        <f t="shared" si="15"/>
        <v>0</v>
      </c>
      <c r="Q37" s="119">
        <f t="shared" si="15"/>
        <v>0</v>
      </c>
      <c r="S37" s="120">
        <f t="shared" si="0"/>
        <v>0</v>
      </c>
    </row>
    <row r="38" spans="1:24" ht="14.4" hidden="1" customHeight="1" x14ac:dyDescent="0.25">
      <c r="A38" s="325"/>
      <c r="B38" s="335"/>
      <c r="C38" s="329"/>
      <c r="D38" s="116" t="s">
        <v>74</v>
      </c>
      <c r="E38" s="121">
        <f>E39*100%/E49</f>
        <v>0</v>
      </c>
      <c r="F38" s="121"/>
      <c r="G38" s="121"/>
      <c r="H38" s="121"/>
      <c r="I38" s="121"/>
      <c r="J38" s="121"/>
      <c r="K38" s="121"/>
      <c r="L38" s="121"/>
      <c r="M38" s="121"/>
      <c r="N38" s="121"/>
      <c r="O38" s="121"/>
      <c r="P38" s="121"/>
      <c r="Q38" s="122"/>
      <c r="S38" s="115">
        <f t="shared" si="0"/>
        <v>0</v>
      </c>
    </row>
    <row r="39" spans="1:24" ht="14.4" hidden="1" customHeight="1" x14ac:dyDescent="0.25">
      <c r="A39" s="325"/>
      <c r="B39" s="327"/>
      <c r="C39" s="329"/>
      <c r="D39" s="116" t="s">
        <v>75</v>
      </c>
      <c r="E39" s="117"/>
      <c r="F39" s="118">
        <f>F38*$E$39</f>
        <v>0</v>
      </c>
      <c r="G39" s="118">
        <f t="shared" ref="G39:Q39" si="16">G38*$E$39</f>
        <v>0</v>
      </c>
      <c r="H39" s="118">
        <f t="shared" si="16"/>
        <v>0</v>
      </c>
      <c r="I39" s="118">
        <f t="shared" si="16"/>
        <v>0</v>
      </c>
      <c r="J39" s="118">
        <f t="shared" si="16"/>
        <v>0</v>
      </c>
      <c r="K39" s="118">
        <f t="shared" si="16"/>
        <v>0</v>
      </c>
      <c r="L39" s="118">
        <f t="shared" si="16"/>
        <v>0</v>
      </c>
      <c r="M39" s="118">
        <f t="shared" si="16"/>
        <v>0</v>
      </c>
      <c r="N39" s="118">
        <f t="shared" si="16"/>
        <v>0</v>
      </c>
      <c r="O39" s="118">
        <f>O38*$E$39</f>
        <v>0</v>
      </c>
      <c r="P39" s="118">
        <f t="shared" si="16"/>
        <v>0</v>
      </c>
      <c r="Q39" s="119">
        <f t="shared" si="16"/>
        <v>0</v>
      </c>
      <c r="S39" s="120">
        <f t="shared" si="0"/>
        <v>0</v>
      </c>
    </row>
    <row r="40" spans="1:24" ht="14.4" hidden="1" customHeight="1" x14ac:dyDescent="0.25">
      <c r="A40" s="325"/>
      <c r="B40" s="335"/>
      <c r="C40" s="329"/>
      <c r="D40" s="116" t="s">
        <v>74</v>
      </c>
      <c r="E40" s="121">
        <f>E41*100%/E49</f>
        <v>0</v>
      </c>
      <c r="F40" s="121"/>
      <c r="G40" s="121"/>
      <c r="H40" s="121"/>
      <c r="I40" s="121"/>
      <c r="J40" s="121"/>
      <c r="K40" s="121"/>
      <c r="L40" s="121"/>
      <c r="M40" s="121"/>
      <c r="N40" s="121"/>
      <c r="O40" s="121"/>
      <c r="P40" s="121"/>
      <c r="Q40" s="122"/>
      <c r="S40" s="115">
        <f t="shared" si="0"/>
        <v>0</v>
      </c>
    </row>
    <row r="41" spans="1:24" ht="14.4" hidden="1" customHeight="1" x14ac:dyDescent="0.25">
      <c r="A41" s="325"/>
      <c r="B41" s="327"/>
      <c r="C41" s="329"/>
      <c r="D41" s="116" t="s">
        <v>75</v>
      </c>
      <c r="E41" s="117"/>
      <c r="F41" s="118">
        <f>F40*$E$41</f>
        <v>0</v>
      </c>
      <c r="G41" s="118">
        <f t="shared" ref="G41:Q41" si="17">G40*$E$41</f>
        <v>0</v>
      </c>
      <c r="H41" s="118">
        <f t="shared" si="17"/>
        <v>0</v>
      </c>
      <c r="I41" s="118">
        <f t="shared" si="17"/>
        <v>0</v>
      </c>
      <c r="J41" s="118">
        <f t="shared" si="17"/>
        <v>0</v>
      </c>
      <c r="K41" s="118">
        <f t="shared" si="17"/>
        <v>0</v>
      </c>
      <c r="L41" s="118">
        <f t="shared" si="17"/>
        <v>0</v>
      </c>
      <c r="M41" s="118">
        <f t="shared" si="17"/>
        <v>0</v>
      </c>
      <c r="N41" s="118">
        <f t="shared" si="17"/>
        <v>0</v>
      </c>
      <c r="O41" s="118">
        <f t="shared" si="17"/>
        <v>0</v>
      </c>
      <c r="P41" s="118">
        <f t="shared" si="17"/>
        <v>0</v>
      </c>
      <c r="Q41" s="119">
        <f t="shared" si="17"/>
        <v>0</v>
      </c>
      <c r="S41" s="120">
        <f t="shared" si="0"/>
        <v>0</v>
      </c>
    </row>
    <row r="42" spans="1:24" ht="14.4" hidden="1" customHeight="1" x14ac:dyDescent="0.25">
      <c r="A42" s="325"/>
      <c r="B42" s="335"/>
      <c r="C42" s="329"/>
      <c r="D42" s="116" t="s">
        <v>74</v>
      </c>
      <c r="E42" s="121">
        <f>E43*100%/E49</f>
        <v>0</v>
      </c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2"/>
      <c r="S42" s="115">
        <f t="shared" si="0"/>
        <v>0</v>
      </c>
    </row>
    <row r="43" spans="1:24" ht="14.4" hidden="1" customHeight="1" x14ac:dyDescent="0.25">
      <c r="A43" s="325"/>
      <c r="B43" s="327"/>
      <c r="C43" s="329"/>
      <c r="D43" s="116" t="s">
        <v>75</v>
      </c>
      <c r="E43" s="117"/>
      <c r="F43" s="118">
        <f>F42*$E$43</f>
        <v>0</v>
      </c>
      <c r="G43" s="118">
        <f t="shared" ref="G43:Q43" si="18">G42*$E$43</f>
        <v>0</v>
      </c>
      <c r="H43" s="118">
        <f t="shared" si="18"/>
        <v>0</v>
      </c>
      <c r="I43" s="118">
        <f t="shared" si="18"/>
        <v>0</v>
      </c>
      <c r="J43" s="118">
        <f t="shared" si="18"/>
        <v>0</v>
      </c>
      <c r="K43" s="118">
        <f t="shared" si="18"/>
        <v>0</v>
      </c>
      <c r="L43" s="118">
        <f t="shared" si="18"/>
        <v>0</v>
      </c>
      <c r="M43" s="118">
        <f t="shared" si="18"/>
        <v>0</v>
      </c>
      <c r="N43" s="118">
        <f t="shared" si="18"/>
        <v>0</v>
      </c>
      <c r="O43" s="118">
        <f t="shared" si="18"/>
        <v>0</v>
      </c>
      <c r="P43" s="118">
        <f t="shared" si="18"/>
        <v>0</v>
      </c>
      <c r="Q43" s="119">
        <f t="shared" si="18"/>
        <v>0</v>
      </c>
      <c r="S43" s="120">
        <f t="shared" si="0"/>
        <v>0</v>
      </c>
    </row>
    <row r="44" spans="1:24" ht="14.4" hidden="1" customHeight="1" x14ac:dyDescent="0.25">
      <c r="A44" s="325"/>
      <c r="B44" s="335"/>
      <c r="C44" s="329"/>
      <c r="D44" s="116" t="s">
        <v>74</v>
      </c>
      <c r="E44" s="123">
        <f>E45*100%/E$49</f>
        <v>0</v>
      </c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2"/>
      <c r="S44" s="115">
        <f t="shared" si="0"/>
        <v>0</v>
      </c>
    </row>
    <row r="45" spans="1:24" ht="14.4" hidden="1" customHeight="1" x14ac:dyDescent="0.25">
      <c r="A45" s="325"/>
      <c r="B45" s="327"/>
      <c r="C45" s="329"/>
      <c r="D45" s="116" t="s">
        <v>75</v>
      </c>
      <c r="E45" s="124"/>
      <c r="F45" s="118">
        <f t="shared" ref="F45:Q45" si="19">F44*$E$45</f>
        <v>0</v>
      </c>
      <c r="G45" s="118">
        <f t="shared" si="19"/>
        <v>0</v>
      </c>
      <c r="H45" s="118">
        <f t="shared" si="19"/>
        <v>0</v>
      </c>
      <c r="I45" s="118">
        <f t="shared" si="19"/>
        <v>0</v>
      </c>
      <c r="J45" s="118">
        <f t="shared" si="19"/>
        <v>0</v>
      </c>
      <c r="K45" s="118">
        <f t="shared" si="19"/>
        <v>0</v>
      </c>
      <c r="L45" s="118">
        <f t="shared" si="19"/>
        <v>0</v>
      </c>
      <c r="M45" s="118">
        <f t="shared" si="19"/>
        <v>0</v>
      </c>
      <c r="N45" s="118">
        <f t="shared" si="19"/>
        <v>0</v>
      </c>
      <c r="O45" s="118">
        <f t="shared" si="19"/>
        <v>0</v>
      </c>
      <c r="P45" s="118">
        <f t="shared" si="19"/>
        <v>0</v>
      </c>
      <c r="Q45" s="119">
        <f t="shared" si="19"/>
        <v>0</v>
      </c>
      <c r="S45" s="120">
        <f t="shared" si="0"/>
        <v>0</v>
      </c>
    </row>
    <row r="46" spans="1:24" ht="14.4" customHeight="1" x14ac:dyDescent="0.25">
      <c r="A46" s="325"/>
      <c r="B46" s="335"/>
      <c r="C46" s="338"/>
      <c r="D46" s="125" t="s">
        <v>74</v>
      </c>
      <c r="E46" s="123">
        <f>E47*100%/E$49</f>
        <v>0</v>
      </c>
      <c r="F46" s="121"/>
      <c r="G46" s="121"/>
      <c r="H46" s="121"/>
      <c r="I46" s="121"/>
      <c r="J46" s="121"/>
      <c r="K46" s="121"/>
      <c r="L46" s="121"/>
      <c r="M46" s="121"/>
      <c r="N46" s="121"/>
      <c r="O46" s="121"/>
      <c r="P46" s="121"/>
      <c r="Q46" s="122"/>
      <c r="S46" s="115">
        <f t="shared" si="0"/>
        <v>0</v>
      </c>
    </row>
    <row r="47" spans="1:24" ht="14.4" customHeight="1" thickBot="1" x14ac:dyDescent="0.3">
      <c r="A47" s="325"/>
      <c r="B47" s="327"/>
      <c r="C47" s="329"/>
      <c r="D47" s="116" t="s">
        <v>75</v>
      </c>
      <c r="E47" s="124"/>
      <c r="F47" s="118">
        <f t="shared" ref="F47:K47" si="20">F46*$E$45</f>
        <v>0</v>
      </c>
      <c r="G47" s="118">
        <f t="shared" si="20"/>
        <v>0</v>
      </c>
      <c r="H47" s="118">
        <f t="shared" si="20"/>
        <v>0</v>
      </c>
      <c r="I47" s="118">
        <f t="shared" si="20"/>
        <v>0</v>
      </c>
      <c r="J47" s="118">
        <f t="shared" si="20"/>
        <v>0</v>
      </c>
      <c r="K47" s="118">
        <f t="shared" si="20"/>
        <v>0</v>
      </c>
      <c r="L47" s="118">
        <f>L46*$E$47</f>
        <v>0</v>
      </c>
      <c r="M47" s="118">
        <f>M46*$E$45</f>
        <v>0</v>
      </c>
      <c r="N47" s="118">
        <f>N46*$E$45</f>
        <v>0</v>
      </c>
      <c r="O47" s="118">
        <f>O46*$E$45</f>
        <v>0</v>
      </c>
      <c r="P47" s="118">
        <f>P46*$E$45</f>
        <v>0</v>
      </c>
      <c r="Q47" s="119">
        <f>Q46*$E$47</f>
        <v>0</v>
      </c>
      <c r="S47" s="120">
        <f t="shared" si="0"/>
        <v>0</v>
      </c>
    </row>
    <row r="48" spans="1:24" x14ac:dyDescent="0.25">
      <c r="A48" s="343" t="s">
        <v>8</v>
      </c>
      <c r="B48" s="344"/>
      <c r="C48" s="345"/>
      <c r="D48" s="126" t="s">
        <v>74</v>
      </c>
      <c r="E48" s="113">
        <f>E8+E10+E12+E14+E16+E18+E20+E22+E24+E26+E28+E30+E32+E34+E36+E38+E40+E42+E44+E46</f>
        <v>1</v>
      </c>
      <c r="F48" s="113">
        <f>F49*100%/$E$49</f>
        <v>0.10174291035253197</v>
      </c>
      <c r="G48" s="113">
        <f t="shared" ref="G48:Q48" si="21">G49*100%/$E$49</f>
        <v>0.384710378550077</v>
      </c>
      <c r="H48" s="113">
        <f t="shared" si="21"/>
        <v>0.51354671109739103</v>
      </c>
      <c r="I48" s="113">
        <f t="shared" si="21"/>
        <v>0</v>
      </c>
      <c r="J48" s="113">
        <f t="shared" si="21"/>
        <v>0</v>
      </c>
      <c r="K48" s="113">
        <f t="shared" si="21"/>
        <v>0</v>
      </c>
      <c r="L48" s="113">
        <f t="shared" si="21"/>
        <v>0</v>
      </c>
      <c r="M48" s="113">
        <f t="shared" si="21"/>
        <v>0</v>
      </c>
      <c r="N48" s="113">
        <f t="shared" si="21"/>
        <v>0</v>
      </c>
      <c r="O48" s="113">
        <f t="shared" si="21"/>
        <v>0</v>
      </c>
      <c r="P48" s="113">
        <f t="shared" si="21"/>
        <v>0</v>
      </c>
      <c r="Q48" s="114">
        <f t="shared" si="21"/>
        <v>0</v>
      </c>
      <c r="S48" s="115">
        <f>SUM(F48:R48)</f>
        <v>1</v>
      </c>
    </row>
    <row r="49" spans="1:19" ht="14.4" thickBot="1" x14ac:dyDescent="0.3">
      <c r="A49" s="346"/>
      <c r="B49" s="347"/>
      <c r="C49" s="348"/>
      <c r="D49" s="127" t="s">
        <v>75</v>
      </c>
      <c r="E49" s="128">
        <f>E9+E11+E13+E15+E17+E19+E21+E23+E25+E27+E29+E31+E33+E35+E37+E39+E41+E43+E45+E47</f>
        <v>104696.32000000001</v>
      </c>
      <c r="F49" s="128">
        <f>F9+F11+F13+F15+F17+F19+F21+F23+F25+F27+F29+F31+F33+F35+F37+F39+F41+F43+F45+F47</f>
        <v>10652.1083</v>
      </c>
      <c r="G49" s="128">
        <f t="shared" ref="G49:Q49" si="22">G9+G11+G13+G15+G17+G19+G21+G23+G25+G27+G29+G31+G33+G35+G37+G39+G41+G43+G45+G47</f>
        <v>40277.760900000001</v>
      </c>
      <c r="H49" s="128">
        <f t="shared" si="22"/>
        <v>53766.450800000006</v>
      </c>
      <c r="I49" s="128">
        <f t="shared" si="22"/>
        <v>0</v>
      </c>
      <c r="J49" s="128">
        <f t="shared" si="22"/>
        <v>0</v>
      </c>
      <c r="K49" s="128">
        <f t="shared" si="22"/>
        <v>0</v>
      </c>
      <c r="L49" s="128">
        <f t="shared" si="22"/>
        <v>0</v>
      </c>
      <c r="M49" s="128">
        <f t="shared" si="22"/>
        <v>0</v>
      </c>
      <c r="N49" s="128">
        <f t="shared" si="22"/>
        <v>0</v>
      </c>
      <c r="O49" s="128">
        <f t="shared" si="22"/>
        <v>0</v>
      </c>
      <c r="P49" s="128">
        <f t="shared" si="22"/>
        <v>0</v>
      </c>
      <c r="Q49" s="129">
        <f t="shared" si="22"/>
        <v>0</v>
      </c>
      <c r="S49" s="120">
        <f>SUM(F49:R49)</f>
        <v>104696.32000000001</v>
      </c>
    </row>
    <row r="50" spans="1:19" ht="7.2" customHeight="1" thickBot="1" x14ac:dyDescent="0.3">
      <c r="A50" s="141"/>
      <c r="B50" s="141"/>
      <c r="C50" s="141"/>
      <c r="D50" s="142"/>
      <c r="E50" s="142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</row>
    <row r="51" spans="1:19" x14ac:dyDescent="0.25">
      <c r="A51" s="161"/>
      <c r="B51" s="162" t="s">
        <v>47</v>
      </c>
      <c r="C51" s="163" t="str">
        <f>'PLANILHA ORÇAMENTÁRIA'!B65</f>
        <v>XX/XX/2026</v>
      </c>
      <c r="D51" s="164"/>
      <c r="E51" s="164"/>
      <c r="F51" s="164"/>
      <c r="G51" s="164"/>
      <c r="H51" s="89"/>
      <c r="I51" s="89"/>
      <c r="J51" s="89"/>
      <c r="K51" s="89"/>
      <c r="L51" s="130"/>
      <c r="M51" s="89"/>
      <c r="N51" s="89"/>
      <c r="O51" s="89"/>
      <c r="P51" s="89"/>
      <c r="Q51" s="90"/>
      <c r="S51" s="165" t="s">
        <v>76</v>
      </c>
    </row>
    <row r="52" spans="1:19" x14ac:dyDescent="0.25">
      <c r="A52" s="132"/>
      <c r="B52" s="143"/>
      <c r="C52" s="143"/>
      <c r="D52" s="143"/>
      <c r="E52" s="143"/>
      <c r="F52" s="143"/>
      <c r="G52" s="143"/>
      <c r="L52" s="166" t="s">
        <v>77</v>
      </c>
      <c r="Q52" s="134"/>
      <c r="S52" s="131"/>
    </row>
    <row r="53" spans="1:19" x14ac:dyDescent="0.25">
      <c r="A53" s="132"/>
      <c r="B53" s="143"/>
      <c r="C53" s="143"/>
      <c r="D53" s="143"/>
      <c r="E53" s="143"/>
      <c r="F53" s="143"/>
      <c r="G53" s="143"/>
      <c r="L53" s="133"/>
      <c r="Q53" s="134"/>
      <c r="S53" s="131"/>
    </row>
    <row r="54" spans="1:19" x14ac:dyDescent="0.25">
      <c r="A54" s="132"/>
      <c r="B54" s="143"/>
      <c r="C54" s="143"/>
      <c r="D54" s="143"/>
      <c r="E54" s="143"/>
      <c r="F54" s="143"/>
      <c r="G54" s="143"/>
      <c r="L54" s="133"/>
      <c r="Q54" s="134"/>
      <c r="S54" s="131"/>
    </row>
    <row r="55" spans="1:19" x14ac:dyDescent="0.25">
      <c r="A55" s="132"/>
      <c r="B55" s="339" t="str">
        <f>'PLANILHA ORÇAMENTÁRIA'!B71</f>
        <v>XXXXXXXXXXXXX</v>
      </c>
      <c r="C55" s="339"/>
      <c r="D55" s="143"/>
      <c r="E55" s="91"/>
      <c r="G55" s="87" t="str">
        <f>'PLANILHA ORÇAMENTÁRIA'!E71</f>
        <v>XXXXXXXXXXXXXXX</v>
      </c>
      <c r="H55" s="87"/>
      <c r="L55" s="135"/>
      <c r="M55" s="144"/>
      <c r="Q55" s="134"/>
    </row>
    <row r="56" spans="1:19" x14ac:dyDescent="0.25">
      <c r="A56" s="136"/>
      <c r="B56" s="339" t="str">
        <f>'PLANILHA ORÇAMENTÁRIA'!B72</f>
        <v>ENGENHEIRO CIVIL - CREAMG NºXXXXXXXXXXXXX</v>
      </c>
      <c r="C56" s="339"/>
      <c r="E56" s="91"/>
      <c r="G56" s="87" t="str">
        <f>'PLANILHA ORÇAMENTÁRIA'!E72</f>
        <v>REPRESENTANTE LEGAL LICITANTE</v>
      </c>
      <c r="H56" s="87"/>
      <c r="L56" s="137"/>
      <c r="Q56" s="134"/>
    </row>
    <row r="57" spans="1:19" x14ac:dyDescent="0.25">
      <c r="A57" s="136"/>
      <c r="B57" s="339" t="str">
        <f>'PLANILHA ORÇAMENTÁRIA'!B73</f>
        <v>R. T. LICITANTE</v>
      </c>
      <c r="C57" s="339"/>
      <c r="D57" s="145"/>
      <c r="E57" s="91"/>
      <c r="G57" s="339"/>
      <c r="H57" s="339"/>
      <c r="L57" s="137"/>
      <c r="Q57" s="134"/>
    </row>
    <row r="58" spans="1:19" ht="14.4" thickBot="1" x14ac:dyDescent="0.3">
      <c r="A58" s="138"/>
      <c r="B58" s="337"/>
      <c r="C58" s="337"/>
      <c r="D58" s="139"/>
      <c r="E58" s="139"/>
      <c r="F58" s="92"/>
      <c r="G58" s="92"/>
      <c r="H58" s="92"/>
      <c r="I58" s="92"/>
      <c r="J58" s="92"/>
      <c r="K58" s="92"/>
      <c r="L58" s="140"/>
      <c r="M58" s="92"/>
      <c r="N58" s="92"/>
      <c r="O58" s="92"/>
      <c r="P58" s="92"/>
      <c r="Q58" s="93"/>
    </row>
  </sheetData>
  <mergeCells count="69">
    <mergeCell ref="A1:Q1"/>
    <mergeCell ref="A48:C49"/>
    <mergeCell ref="B55:C55"/>
    <mergeCell ref="B56:C56"/>
    <mergeCell ref="G57:H57"/>
    <mergeCell ref="A40:A41"/>
    <mergeCell ref="B40:B41"/>
    <mergeCell ref="C40:C41"/>
    <mergeCell ref="A42:A43"/>
    <mergeCell ref="B42:B43"/>
    <mergeCell ref="C42:C43"/>
    <mergeCell ref="A36:A37"/>
    <mergeCell ref="B36:B37"/>
    <mergeCell ref="C36:C37"/>
    <mergeCell ref="A38:A39"/>
    <mergeCell ref="B38:B39"/>
    <mergeCell ref="B58:C58"/>
    <mergeCell ref="A44:A45"/>
    <mergeCell ref="B44:B45"/>
    <mergeCell ref="C44:C45"/>
    <mergeCell ref="A46:A47"/>
    <mergeCell ref="B46:B47"/>
    <mergeCell ref="C46:C47"/>
    <mergeCell ref="B57:C57"/>
    <mergeCell ref="A30:A31"/>
    <mergeCell ref="B30:B31"/>
    <mergeCell ref="C30:C31"/>
    <mergeCell ref="C38:C39"/>
    <mergeCell ref="A32:A33"/>
    <mergeCell ref="B32:B33"/>
    <mergeCell ref="C32:C33"/>
    <mergeCell ref="A34:A35"/>
    <mergeCell ref="B34:B35"/>
    <mergeCell ref="C34:C35"/>
    <mergeCell ref="A26:A27"/>
    <mergeCell ref="B26:B27"/>
    <mergeCell ref="C26:C27"/>
    <mergeCell ref="A28:A29"/>
    <mergeCell ref="B28:B29"/>
    <mergeCell ref="C28:C29"/>
    <mergeCell ref="A22:A23"/>
    <mergeCell ref="B22:B23"/>
    <mergeCell ref="C22:C23"/>
    <mergeCell ref="A24:A25"/>
    <mergeCell ref="B24:B25"/>
    <mergeCell ref="C24:C25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10:A11"/>
    <mergeCell ref="B10:B11"/>
    <mergeCell ref="C10:C11"/>
    <mergeCell ref="A12:A13"/>
    <mergeCell ref="B12:B13"/>
    <mergeCell ref="C12:C13"/>
    <mergeCell ref="A3:Q3"/>
    <mergeCell ref="A8:A9"/>
    <mergeCell ref="B8:B9"/>
    <mergeCell ref="C8:C9"/>
    <mergeCell ref="A5:E5"/>
  </mergeCells>
  <pageMargins left="0.51181102362204722" right="0.51181102362204722" top="0.78740157480314965" bottom="0.78740157480314965" header="0.31496062992125984" footer="0.31496062992125984"/>
  <pageSetup paperSize="9" scale="60" orientation="landscape" r:id="rId1"/>
  <headerFoot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6</vt:i4>
      </vt:variant>
    </vt:vector>
  </HeadingPairs>
  <TitlesOfParts>
    <vt:vector size="10" baseType="lpstr">
      <vt:lpstr>PLANILHA ORÇAMENTÁRIA</vt:lpstr>
      <vt:lpstr>MEMÓRIA DE CÁLCULO</vt:lpstr>
      <vt:lpstr>DEMONSTRATIVO DO BDI</vt:lpstr>
      <vt:lpstr>CRONOGRAMA FÍSICO-FINANCEIRO</vt:lpstr>
      <vt:lpstr>'CRONOGRAMA FÍSICO-FINANCEIRO'!Area_de_impressao</vt:lpstr>
      <vt:lpstr>'DEMONSTRATIVO DO BDI'!Area_de_impressao</vt:lpstr>
      <vt:lpstr>'MEMÓRIA DE CÁLCULO'!Area_de_impressao</vt:lpstr>
      <vt:lpstr>'PLANILHA ORÇAMENTÁRIA'!Area_de_impressao</vt:lpstr>
      <vt:lpstr>'MEMÓRIA DE CÁLCULO'!Titulos_de_impressao</vt:lpstr>
      <vt:lpstr>'PLANILHA ORÇAMENTÁRIA'!Titulos_de_impressao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HCG</dc:creator>
  <cp:lastModifiedBy>Clifford Peterle Rezende</cp:lastModifiedBy>
  <cp:lastPrinted>2026-07-07T17:43:59Z</cp:lastPrinted>
  <dcterms:created xsi:type="dcterms:W3CDTF">2022-02-11T19:14:53Z</dcterms:created>
  <dcterms:modified xsi:type="dcterms:W3CDTF">2026-07-07T21:28:30Z</dcterms:modified>
</cp:coreProperties>
</file>